
<file path=[Content_Types].xml><?xml version="1.0" encoding="utf-8"?>
<Types xmlns="http://schemas.openxmlformats.org/package/2006/content-types">
  <Default Extension="xml" ContentType="application/xml"/>
  <Default Extension="jpeg" ContentType="image/jpeg"/>
  <Default Extension="bin" ContentType="application/vnd.openxmlformats-officedocument.oleObject"/>
  <Default Extension="vml" ContentType="application/vnd.openxmlformats-officedocument.vmlDrawing"/>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fileVersion appName="xl" lastEdited="5" lowestEdited="5" rupBuild="24030"/>
  <workbookPr showInkAnnotation="0" codeName="ThisWorkbook" autoCompressPictures="0"/>
  <bookViews>
    <workbookView xWindow="400" yWindow="60" windowWidth="33400" windowHeight="15740" tabRatio="500"/>
  </bookViews>
  <sheets>
    <sheet name="Solicitud gráfica" sheetId="1" r:id="rId1"/>
    <sheet name="Ayuda" sheetId="2" r:id="rId2"/>
    <sheet name="Definición técnica de imagenes" sheetId="3" r:id="rId3"/>
  </sheets>
  <calcPr calcId="140001" concurrentCalc="0"/>
  <extLst>
    <ext xmlns:mx="http://schemas.microsoft.com/office/mac/excel/2008/main" uri="{7523E5D3-25F3-A5E0-1632-64F254C22452}">
      <mx:ArchID Flags="2"/>
    </ext>
  </extLst>
</workbook>
</file>

<file path=xl/calcChain.xml><?xml version="1.0" encoding="utf-8"?>
<calcChain xmlns="http://schemas.openxmlformats.org/spreadsheetml/2006/main">
  <c r="C23" i="1" l="1"/>
  <c r="C24" i="1"/>
  <c r="C25" i="1"/>
  <c r="C26" i="1"/>
  <c r="C27" i="1"/>
  <c r="C28" i="1"/>
  <c r="C29" i="1"/>
  <c r="C30" i="1"/>
  <c r="C31" i="1"/>
  <c r="C32" i="1"/>
  <c r="C33" i="1"/>
  <c r="C34" i="1"/>
  <c r="C35" i="1"/>
  <c r="C36" i="1"/>
  <c r="C37" i="1"/>
  <c r="C38" i="1"/>
  <c r="C39" i="1"/>
  <c r="C40" i="1"/>
  <c r="C41" i="1"/>
  <c r="C42"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C108" i="1"/>
  <c r="A40" i="1"/>
  <c r="A41" i="1"/>
  <c r="A42" i="1"/>
  <c r="A43" i="1"/>
  <c r="A44" i="1"/>
  <c r="A45" i="1"/>
  <c r="A46" i="1"/>
  <c r="A47" i="1"/>
  <c r="A48" i="1"/>
  <c r="A49" i="1"/>
  <c r="A50" i="1"/>
  <c r="A51" i="1"/>
  <c r="A52" i="1"/>
  <c r="A53" i="1"/>
  <c r="A54" i="1"/>
  <c r="A55" i="1"/>
  <c r="A56" i="1"/>
  <c r="A57" i="1"/>
  <c r="A58" i="1"/>
  <c r="A59" i="1"/>
  <c r="A60" i="1"/>
  <c r="A61" i="1"/>
  <c r="A62" i="1"/>
  <c r="A63" i="1"/>
  <c r="A64" i="1"/>
  <c r="A65" i="1"/>
  <c r="A66" i="1"/>
  <c r="A67" i="1"/>
  <c r="A68" i="1"/>
  <c r="A69" i="1"/>
  <c r="A70" i="1"/>
  <c r="A71" i="1"/>
  <c r="A72" i="1"/>
  <c r="A73" i="1"/>
  <c r="A74" i="1"/>
  <c r="A75" i="1"/>
  <c r="A76" i="1"/>
  <c r="A77" i="1"/>
  <c r="A78" i="1"/>
  <c r="A79" i="1"/>
  <c r="A80" i="1"/>
  <c r="A81" i="1"/>
  <c r="A82" i="1"/>
  <c r="A83" i="1"/>
  <c r="A84" i="1"/>
  <c r="A85" i="1"/>
  <c r="A86" i="1"/>
  <c r="A87" i="1"/>
  <c r="A88" i="1"/>
  <c r="A89" i="1"/>
  <c r="A90" i="1"/>
  <c r="A91" i="1"/>
  <c r="A92" i="1"/>
  <c r="A93" i="1"/>
  <c r="A94" i="1"/>
  <c r="A95" i="1"/>
  <c r="A96" i="1"/>
  <c r="A97" i="1"/>
  <c r="A98" i="1"/>
  <c r="A99" i="1"/>
  <c r="A100" i="1"/>
  <c r="A101" i="1"/>
  <c r="A102" i="1"/>
  <c r="A103" i="1"/>
  <c r="A104" i="1"/>
  <c r="A105" i="1"/>
  <c r="A106" i="1"/>
  <c r="A107" i="1"/>
  <c r="A108"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 i="1"/>
  <c r="D18" i="2"/>
  <c r="D7" i="2"/>
  <c r="F11" i="1"/>
  <c r="G11" i="1"/>
  <c r="F12" i="1"/>
  <c r="G12" i="1"/>
  <c r="F13" i="1"/>
  <c r="G13" i="1"/>
  <c r="F14" i="1"/>
  <c r="G14" i="1"/>
  <c r="F15" i="1"/>
  <c r="G15" i="1"/>
  <c r="F16" i="1"/>
  <c r="G16" i="1"/>
  <c r="F17" i="1"/>
  <c r="G17" i="1"/>
  <c r="F18" i="1"/>
  <c r="G18" i="1"/>
  <c r="F19" i="1"/>
  <c r="G19" i="1"/>
  <c r="F20" i="1"/>
  <c r="G20" i="1"/>
  <c r="F21" i="1"/>
  <c r="G21" i="1"/>
  <c r="F22" i="1"/>
  <c r="G22" i="1"/>
  <c r="F23" i="1"/>
  <c r="G23" i="1"/>
  <c r="F24" i="1"/>
  <c r="G24" i="1"/>
  <c r="F25" i="1"/>
  <c r="G25" i="1"/>
  <c r="F26" i="1"/>
  <c r="G26" i="1"/>
  <c r="F27" i="1"/>
  <c r="G27" i="1"/>
  <c r="F28" i="1"/>
  <c r="G28" i="1"/>
  <c r="F29" i="1"/>
  <c r="G29" i="1"/>
  <c r="F30" i="1"/>
  <c r="G30" i="1"/>
  <c r="F31" i="1"/>
  <c r="G31" i="1"/>
  <c r="F32" i="1"/>
  <c r="G32" i="1"/>
  <c r="F33" i="1"/>
  <c r="G33" i="1"/>
  <c r="F34" i="1"/>
  <c r="G34" i="1"/>
  <c r="F35" i="1"/>
  <c r="G35" i="1"/>
  <c r="F36" i="1"/>
  <c r="G36" i="1"/>
  <c r="F37" i="1"/>
  <c r="G37" i="1"/>
  <c r="F38" i="1"/>
  <c r="G38" i="1"/>
  <c r="F39" i="1"/>
  <c r="G39" i="1"/>
  <c r="F40" i="1"/>
  <c r="G40" i="1"/>
  <c r="F41" i="1"/>
  <c r="G41" i="1"/>
  <c r="F42" i="1"/>
  <c r="G42" i="1"/>
  <c r="F43" i="1"/>
  <c r="G43" i="1"/>
  <c r="F44" i="1"/>
  <c r="G44" i="1"/>
  <c r="F45" i="1"/>
  <c r="G45" i="1"/>
  <c r="F46" i="1"/>
  <c r="G46" i="1"/>
  <c r="F47" i="1"/>
  <c r="G47" i="1"/>
  <c r="F48" i="1"/>
  <c r="G48" i="1"/>
  <c r="F49" i="1"/>
  <c r="G49" i="1"/>
  <c r="F50" i="1"/>
  <c r="G50" i="1"/>
  <c r="F51" i="1"/>
  <c r="G51" i="1"/>
  <c r="F52" i="1"/>
  <c r="G52" i="1"/>
  <c r="F53" i="1"/>
  <c r="G53" i="1"/>
  <c r="F54" i="1"/>
  <c r="G54" i="1"/>
  <c r="F55" i="1"/>
  <c r="G55" i="1"/>
  <c r="F56" i="1"/>
  <c r="G56" i="1"/>
  <c r="F57" i="1"/>
  <c r="G57" i="1"/>
  <c r="F58" i="1"/>
  <c r="G58" i="1"/>
  <c r="F59" i="1"/>
  <c r="G59" i="1"/>
  <c r="F60" i="1"/>
  <c r="G60" i="1"/>
  <c r="F61" i="1"/>
  <c r="G61" i="1"/>
  <c r="F62" i="1"/>
  <c r="G62" i="1"/>
  <c r="F63" i="1"/>
  <c r="G63" i="1"/>
  <c r="F64" i="1"/>
  <c r="G64" i="1"/>
  <c r="F65" i="1"/>
  <c r="G65" i="1"/>
  <c r="F66" i="1"/>
  <c r="G66" i="1"/>
  <c r="F67" i="1"/>
  <c r="G67" i="1"/>
  <c r="F68" i="1"/>
  <c r="G68" i="1"/>
  <c r="F69" i="1"/>
  <c r="G69" i="1"/>
  <c r="F70" i="1"/>
  <c r="G70" i="1"/>
  <c r="F71" i="1"/>
  <c r="G71" i="1"/>
  <c r="F72" i="1"/>
  <c r="G72" i="1"/>
  <c r="F73" i="1"/>
  <c r="G73" i="1"/>
  <c r="F74" i="1"/>
  <c r="G74" i="1"/>
  <c r="F75" i="1"/>
  <c r="G75" i="1"/>
  <c r="F76" i="1"/>
  <c r="G76" i="1"/>
  <c r="F77" i="1"/>
  <c r="G77" i="1"/>
  <c r="F78" i="1"/>
  <c r="G78" i="1"/>
  <c r="F79" i="1"/>
  <c r="G79" i="1"/>
  <c r="F80" i="1"/>
  <c r="G80" i="1"/>
  <c r="F81" i="1"/>
  <c r="G81" i="1"/>
  <c r="F82" i="1"/>
  <c r="G82" i="1"/>
  <c r="F83" i="1"/>
  <c r="G83" i="1"/>
  <c r="F84" i="1"/>
  <c r="G84" i="1"/>
  <c r="F85" i="1"/>
  <c r="G85" i="1"/>
  <c r="F86" i="1"/>
  <c r="G86" i="1"/>
  <c r="F87" i="1"/>
  <c r="G87" i="1"/>
  <c r="F88" i="1"/>
  <c r="G88" i="1"/>
  <c r="F89" i="1"/>
  <c r="G89" i="1"/>
  <c r="F90" i="1"/>
  <c r="G90" i="1"/>
  <c r="F91" i="1"/>
  <c r="G91" i="1"/>
  <c r="F92" i="1"/>
  <c r="G92" i="1"/>
  <c r="F93" i="1"/>
  <c r="G93" i="1"/>
  <c r="F94" i="1"/>
  <c r="G94" i="1"/>
  <c r="F95" i="1"/>
  <c r="G95" i="1"/>
  <c r="F96" i="1"/>
  <c r="G96" i="1"/>
  <c r="F97" i="1"/>
  <c r="G97" i="1"/>
  <c r="F98" i="1"/>
  <c r="G98" i="1"/>
  <c r="F99" i="1"/>
  <c r="G99" i="1"/>
  <c r="F100" i="1"/>
  <c r="G100" i="1"/>
  <c r="F101" i="1"/>
  <c r="G101" i="1"/>
  <c r="F102" i="1"/>
  <c r="G102" i="1"/>
  <c r="F103" i="1"/>
  <c r="G103" i="1"/>
  <c r="F104" i="1"/>
  <c r="G104" i="1"/>
  <c r="F105" i="1"/>
  <c r="G105" i="1"/>
  <c r="F106" i="1"/>
  <c r="G106" i="1"/>
  <c r="F107" i="1"/>
  <c r="G107" i="1"/>
  <c r="F108" i="1"/>
  <c r="G108" i="1"/>
  <c r="F10" i="1"/>
  <c r="C11" i="1"/>
  <c r="C12" i="1"/>
  <c r="C13" i="1"/>
  <c r="C14" i="1"/>
  <c r="C15" i="1"/>
  <c r="C16" i="1"/>
  <c r="C17" i="1"/>
  <c r="C18" i="1"/>
  <c r="C19" i="1"/>
  <c r="C20" i="1"/>
  <c r="C21" i="1"/>
  <c r="C22" i="1"/>
  <c r="C10" i="1"/>
  <c r="F5" i="1"/>
  <c r="I21" i="2"/>
  <c r="K45" i="2"/>
  <c r="H21" i="2"/>
  <c r="J21" i="2"/>
  <c r="D17" i="2"/>
  <c r="D5" i="2"/>
  <c r="G10" i="1"/>
</calcChain>
</file>

<file path=xl/sharedStrings.xml><?xml version="1.0" encoding="utf-8"?>
<sst xmlns="http://schemas.openxmlformats.org/spreadsheetml/2006/main" count="355" uniqueCount="218">
  <si>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</si>
  <si>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</si>
  <si>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</si>
  <si>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</si>
  <si>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</si>
  <si>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</si>
  <si>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</si>
  <si>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</si>
  <si>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</si>
  <si>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</si>
  <si>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</si>
  <si>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</si>
  <si>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</si>
  <si>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</si>
  <si>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</si>
  <si>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</si>
  <si>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</si>
  <si>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</si>
  <si>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</si>
  <si>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</si>
  <si>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</si>
  <si>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</si>
  <si>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</si>
  <si>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</si>
  <si>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</si>
  <si>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</si>
  <si>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</si>
  <si>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</si>
  <si>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</si>
  <si>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</si>
  <si>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</si>
  <si>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</si>
  <si>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</si>
  <si>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</si>
  <si>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</si>
  <si>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</si>
  <si>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</si>
  <si>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</si>
  <si>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</si>
  <si>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</si>
  <si>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</si>
  <si>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</si>
  <si>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</si>
  <si>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</si>
  <si>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</si>
  <si>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</si>
  <si>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</si>
  <si>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</si>
  <si>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</si>
  <si>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</si>
  <si>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</si>
  <si>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</si>
  <si>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</si>
  <si>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</si>
  <si>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</si>
  <si>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</si>
  <si>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</si>
  <si>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</si>
  <si>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</si>
  <si>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</si>
  <si>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</si>
  <si>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</si>
  <si>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</si>
  <si>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</si>
  <si>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</si>
  <si>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</si>
  <si>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</si>
  <si>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</si>
  <si>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</si>
  <si>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</si>
  <si>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</si>
  <si>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</si>
  <si>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</si>
  <si>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</si>
  <si>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</si>
  <si>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</si>
  <si>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</si>
  <si>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</si>
  <si>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</si>
  <si>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</si>
  <si>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</si>
  <si>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</si>
  <si>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</si>
  <si>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</si>
  <si>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</si>
  <si>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</si>
  <si>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</si>
  <si>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</si>
  <si>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</si>
  <si>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</si>
  <si>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</si>
  <si>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</si>
  <si>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</si>
  <si>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</si>
  <si>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</si>
  <si>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</si>
  <si>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</si>
  <si>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</si>
  <si>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</si>
  <si>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</si>
  <si>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</si>
  <si>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</si>
  <si>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</si>
  <si>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</si>
  <si>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</si>
  <si>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</si>
  <si>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</si>
  <si>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</si>
  <si>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</si>
  <si>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</si>
  <si>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</si>
  <si>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</si>
  <si>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</si>
  <si>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</si>
  <si>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</si>
  <si>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</si>
  <si>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</si>
  <si>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</si>
  <si>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</si>
  <si>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</si>
  <si>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</si>
  <si>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</si>
  <si>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</si>
  <si>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</si>
  <si>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</si>
  <si>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</si>
  <si>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</si>
  <si>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</si>
  <si>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</si>
  <si>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</si>
  <si>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</si>
  <si>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</si>
  <si>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</si>
  <si>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</si>
  <si>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</si>
  <si>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</si>
  <si>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</si>
  <si>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</si>
  <si>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</si>
  <si>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</si>
  <si>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</si>
  <si>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</si>
  <si>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</si>
  <si>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</si>
  <si>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</si>
  <si>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 xml:space="preserve">La química orgánica y el carbono </t>
  </si>
  <si>
    <t>Lyz Marcela Bernal Gómez</t>
  </si>
  <si>
    <t>Cuaderno de Estudio</t>
  </si>
  <si>
    <t>CN_11_10_CO</t>
  </si>
  <si>
    <t>IMG1</t>
  </si>
  <si>
    <t>Ver descripción y observaciones                          https://www.flickr.com/photos/r0sita/2720834255/in/photolist-91jy9q-59qZer-4hwaHE-7WyckT-8M8cSS-rh76hy-527LNM/</t>
  </si>
  <si>
    <t>Ilustración</t>
  </si>
  <si>
    <t>Se solicita que se realice la ilustración similar a la que se deja en imagen guía. La fotografía de las aspirinas se saco de la dirección relacionada (buscada con creative commons). De uno de los comprimidos debe salir un zoom donde se encuentra la fórmula del ácido acetilsalicilico (relacionada en la imagen).Por favor tener en cuenta los dobles enlaces, los subíndices  y en anillo aromático (hexagono con circunferencia adentro)</t>
  </si>
  <si>
    <t>IMG2</t>
  </si>
  <si>
    <t>IMG3</t>
  </si>
  <si>
    <t>IMG4</t>
  </si>
  <si>
    <t>IMG5</t>
  </si>
  <si>
    <t>IMG6</t>
  </si>
  <si>
    <t>IMG7</t>
  </si>
  <si>
    <t>IMG8</t>
  </si>
  <si>
    <t>IMG9</t>
  </si>
  <si>
    <t>IMG10</t>
  </si>
  <si>
    <t>IMG11</t>
  </si>
  <si>
    <t>IMG12</t>
  </si>
  <si>
    <t>IMG13</t>
  </si>
  <si>
    <t>IMG14</t>
  </si>
  <si>
    <t>IMG15</t>
  </si>
  <si>
    <t>IMG16</t>
  </si>
  <si>
    <t>IMG17</t>
  </si>
  <si>
    <t>IMG18</t>
  </si>
  <si>
    <t>IMG19</t>
  </si>
  <si>
    <t>IMG20</t>
  </si>
  <si>
    <t>Código Shutterstock  176865173</t>
  </si>
  <si>
    <t>Horizontal</t>
  </si>
  <si>
    <t>Código Shutterstock 126116777</t>
  </si>
  <si>
    <t>Fotografía</t>
  </si>
  <si>
    <t>Se solicita que se realice la ilustración similar a la que se deja en imagen guía. La fotografía de las bebidas alcohólicas es de Shutterstock (código relacionado). De la botella de vino debe salir un zoom, es este se debe ubicar la estructura del etanol (relacionada en la imagen guía). La estructura se tiene que evidenciar.</t>
  </si>
  <si>
    <t>Código Shutterstock 54212218</t>
  </si>
  <si>
    <t>https://www.google.com/search?site=imghp&amp;tbm=isch&amp;q=el%20cerrejon&amp;tbs=sur:fc#imgdii=_&amp;imgrc=kpnVAfAaderDaM%253A%3B2-SvWXqSFDobFM%3Bhttp%253A%252F%252Fupload.wikimedia.org%252Fwikipedia%252Fcommons%252Fc%252Fc4%252FCerrej%2525C3%2525B3n_3.jpg%3Bhttp%253A%252F%252Fen.wikipedia.org%252Fwiki%252FCerrej%2525C3%2525B3n%3B3888%3B2592</t>
  </si>
  <si>
    <t>4° ESO/Física y química/La química orgánica/La química del carbono/el ciclo del carbono</t>
  </si>
  <si>
    <t>https://www.google.com/search?site=imghp&amp;tbm=isch&amp;q=grafito%20y%20diamante&amp;tbs=sur:fc#imgdii=_&amp;imgrc=Pg5SPiOjgNrOSM%253A%3BS-AeNhPlZAUjNM%3Bhttp%253A%252F%252Fupload.wikimedia.org%252Fwikipedia%252Fcommons%252Fd%252Fd9%252FDiamond_and_graphite2.jpg%3Bhttp%253A%252F%252Fsk.wikipedia.org%252Fwiki%252FUhl%2525C3%2525ADk%3B944%3B704</t>
  </si>
  <si>
    <t>Códigos Shutterstock 94692352 (imagen izquierda) 172427468 (imagen derecha)</t>
  </si>
  <si>
    <t>Ilustrar como imagen guía. Son dos fotografías de Shutterstock, pero se deben unificar. Fullereno (imagen izquierda) y nanotubo de carbono (imagen derecha)</t>
  </si>
  <si>
    <t>Código Shutterstock 130864223</t>
  </si>
  <si>
    <t>Las imágnes se tomaron de: http://www7.uc.cl/sw_educ/qda1106/CAP3/3C/3C2/ No están libres de derechos</t>
  </si>
  <si>
    <r>
      <t xml:space="preserve">Ilustrar como se deja en imagen guía. Las imágenes no están libres de derechos (se relaciona link). En la primera fila se solicita que la esfera que se encuentra en el plano 3D tenga color azul.  Las otras tres figuras (lóbulos) que se encuentra en planos 3D son de color amarillo.  En la segunda fila todas las figuras en los planos 3D deben ser de color verde (producto de la combinación de los colores amarillo y azul) Se debe evidenciar en líneas discontinuas la figura de un tetraédro y marcar el ángulo . Las letras que se encuentran en cada lóbulo es </t>
    </r>
    <r>
      <rPr>
        <i/>
        <sz val="10"/>
        <color rgb="FF000000"/>
        <rFont val="Century Gothic"/>
        <family val="2"/>
      </rPr>
      <t>sp</t>
    </r>
    <r>
      <rPr>
        <i/>
        <vertAlign val="superscript"/>
        <sz val="10"/>
        <color rgb="FF000000"/>
        <rFont val="Century Gothic"/>
        <family val="2"/>
      </rPr>
      <t>3</t>
    </r>
    <r>
      <rPr>
        <i/>
        <sz val="10"/>
        <color rgb="FF000000"/>
        <rFont val="Century Gothic"/>
        <family val="2"/>
      </rPr>
      <t xml:space="preserve"> </t>
    </r>
    <r>
      <rPr>
        <sz val="10"/>
        <color rgb="FF000000"/>
        <rFont val="Century Gothic"/>
        <family val="2"/>
      </rPr>
      <t>(cursiva)</t>
    </r>
  </si>
  <si>
    <r>
      <t xml:space="preserve">Ilustrar como se deja en imagen guía. Las imágenes no están libres de derechos (se relaciona link). En la primera fila se solicita que la esfera que se encuentra en el plano 3D tenga color azul.  Las otras dos figuras (lóbulos) que se encuentra en un plano 3D  son de color amarillo.  En la segunda fila todas las figuras en los planos 3D deben ser de color verde (producto de la combinación de los colores amarillo y azul) Se debe marcar el ángulo . Las letras que se encuentran en cada lóbulo es </t>
    </r>
    <r>
      <rPr>
        <i/>
        <sz val="10"/>
        <color rgb="FF000000"/>
        <rFont val="Century Gothic"/>
        <family val="2"/>
      </rPr>
      <t>sp</t>
    </r>
    <r>
      <rPr>
        <i/>
        <vertAlign val="superscript"/>
        <sz val="10"/>
        <color rgb="FF000000"/>
        <rFont val="Century Gothic"/>
        <family val="2"/>
      </rPr>
      <t>2</t>
    </r>
    <r>
      <rPr>
        <i/>
        <sz val="10"/>
        <color rgb="FF000000"/>
        <rFont val="Century Gothic"/>
        <family val="2"/>
      </rPr>
      <t xml:space="preserve"> </t>
    </r>
    <r>
      <rPr>
        <sz val="10"/>
        <color rgb="FF000000"/>
        <rFont val="Century Gothic"/>
        <family val="2"/>
      </rPr>
      <t>(cursiva)</t>
    </r>
  </si>
  <si>
    <r>
      <t xml:space="preserve">Ilustrar como se deja en imagen guía. Las imágenes no están libres de derechos (se relaciona link). En la primera fila se solicita que la esfera que se encuentra en el plano 3D tenga color azul.  Las otra figura (lóbulo) que se encuentra en un plano 3D es de color amarillo.  En la segunda fila todas las figuras en los planos 3D deben ser de color verde (producto de la combinación de los colores amarillo y azul) Se debe marcar el ángulo . Las letras que se encuentran en cada lóbulo es </t>
    </r>
    <r>
      <rPr>
        <i/>
        <sz val="10"/>
        <color rgb="FF000000"/>
        <rFont val="Century Gothic"/>
        <family val="2"/>
      </rPr>
      <t xml:space="preserve">sp </t>
    </r>
    <r>
      <rPr>
        <sz val="10"/>
        <color rgb="FF000000"/>
        <rFont val="Century Gothic"/>
        <family val="2"/>
      </rPr>
      <t>(cursiva)</t>
    </r>
  </si>
  <si>
    <t>Ver descripción y observación</t>
  </si>
  <si>
    <t xml:space="preserve">Ilustrar como se deja en imagen guía. La letras C y H son mayúsculas. Los símbolos sigmas deben ser de color rojo, y los pi  de color azul. </t>
  </si>
  <si>
    <t>Ilustrar como se deja en imagen guía. Las letras H y C son mayúsculas. Las líneas no deben tocar las letras y deben estar centradas</t>
  </si>
  <si>
    <t>Ilustrar como la imagen guía. Las letras C son mayúsculas. Las líneas no deben tocar las letras y deben estar centradas</t>
  </si>
  <si>
    <t>4°ESO/Física y química/La química orgánica/Los grupos funcionales/</t>
  </si>
  <si>
    <t>IMG21</t>
  </si>
  <si>
    <t>IMG22</t>
  </si>
  <si>
    <t>IMG23</t>
  </si>
  <si>
    <t>IMG24</t>
  </si>
  <si>
    <t>IMG25</t>
  </si>
  <si>
    <t>IMG26</t>
  </si>
  <si>
    <t>IMG27</t>
  </si>
  <si>
    <t>IMG28</t>
  </si>
  <si>
    <t>IMG29</t>
  </si>
  <si>
    <t>IMG30</t>
  </si>
  <si>
    <t xml:space="preserve">Ilustrar como se deja en imagen guía. Las letras C y H son mayúsculas. La líneas deben estar centradas (de acuerdo a la C o H) y no deben tocar la letra. Por favor manejar subíndices de acuerdo a la imagen. La ilustración no tiene pie de imagen porque hace parte del texto </t>
  </si>
  <si>
    <t xml:space="preserve">Ilustrar como se deja en imagen guía. Las letras C son mayúsculas. La líneas deben estar centradas (de acuerdo a la C) y no deben tocar la letra. El color de los números debe coincidir con el color de la letra C que corresponda. La ilustración no tiene pie de imagen porque hace parte del texto. </t>
  </si>
  <si>
    <t xml:space="preserve">Ilustrar tabla como se deja en imagen guía. Por favor tener encuenta las letras que estan en mayúsculas. Las líneas (segunda columna) deben estar centradas. Tener en cuenta la prima (') que acompaña a algunas R mayúsculas.  En el hexagono las líneas internas no se extienden ni toca ninguno de los lados de la figura.La ilustración no tiene pie de imagen porque hace parte del texto. </t>
  </si>
  <si>
    <t xml:space="preserve">Ilustrar tabla como se deja en imagen guía. Por favor tener en cuenta que todas  las letras (segunda columna fila dos), son mayúsculas. Las líneas (segunda columna) deben estar centradas. Tener en cuenta la prima (') que acompaña a algunas R mayúsculas.  En el hexagono las líneas internas no se extienden ni toca ninguno de los lados de la figura. La ilustración no tiene pie de imagen porque hace parte del texto. </t>
  </si>
  <si>
    <t xml:space="preserve">Ilustrar tabla como se deja en imagen guía. Por favor tener en cuenta que todas  las letras (segunda columna fila dos), son mayúsculas. Las líneas (segunda columna) deben estar centradas. Tener en cuenta los subíndices. La ilustración no tiene pie de imagen porque hace parte del texto. </t>
  </si>
  <si>
    <t xml:space="preserve">Ilustrar tabla como se deja en imagen guía. Por favor tener en cuenta que las letras R y X (segunda columna fila dos), son mayúsculas. La línea (segunda columna) deben estar centrada. X= F,Cl,Br,I (i mayúscula). La ilustración no tiene pie de imagen porque hace parte del texto. </t>
  </si>
  <si>
    <t xml:space="preserve">Ilustrar tabla como se deja en imagen guía. Por favor tener encuenta los subíndices, las letras C y H son mayúsculas. Las líneas deben estar centradas.La ilustración no tiene pie de imagen porque hace parte del texto. </t>
  </si>
  <si>
    <t xml:space="preserve">Ilustrar tabla como se deja en imagen guía. Por favor tener encuenta los subíndices, las letras C,H y N son mayúsculas. Las líneas deben estar centradas y no deben tocar las letras.La ilustración no tiene pie de imagen porque hace parte del texto. </t>
  </si>
  <si>
    <t xml:space="preserve">Ilustrar tabla como se deja en imagen guía. Tener en cuenta que las letras C y H son mayúsculas. Por favor tener en cuenta los subíndices. Las líneas deben estar centradas y no tocar las letras. El texto de color azul es "Ramificaciones" y el texto de color rojo es "Cadena principal". La ilustración no tiene pie de imagen porque hace parte del texto. </t>
  </si>
  <si>
    <t>Ilustrar  como se deja en imagen guía. Por favor tener encuenta los subíndices, las letras C,H y O son mayúsculas. Las líneas deben estar centradas y no tocar las letras.</t>
  </si>
  <si>
    <t xml:space="preserve">Ilustrar  como se deja en imagen guía. Por favor tener encuenta los subíndices, las letras C y H son mayúsculas. Las líneas deben estar centradas y no tocar las letras.Los textos que aparecen debajo son: Butano y 2-metilpropano. </t>
  </si>
  <si>
    <t>Ilustrar  como se deja en imagen guía. Por favor tener encuenta los subíndices, las letras C y H son mayúsculas. Las líneas deben estar centradas y no tocar las letras.</t>
  </si>
  <si>
    <t>4 ESO/Física y química/la química orgánica/los isómeros/</t>
  </si>
  <si>
    <r>
      <t xml:space="preserve">Fotografía del Cerrejón (Guajira). La fotografía se busco con creativecommons. Se relaciona link  </t>
    </r>
    <r>
      <rPr>
        <sz val="10"/>
        <color rgb="FFFF0000"/>
        <rFont val="Century Gothic"/>
      </rPr>
      <t xml:space="preserve">CREDITO:   </t>
    </r>
    <r>
      <rPr>
        <sz val="10"/>
        <color theme="1"/>
        <rFont val="Century Gothic"/>
        <family val="2"/>
      </rPr>
      <t xml:space="preserve"> </t>
    </r>
    <r>
      <rPr>
        <sz val="10"/>
        <color rgb="FFFF0000"/>
        <rFont val="Century Gothic"/>
      </rPr>
      <t>"Cerrejón 3" by Tanenhaus - IMG_0523.JPG. Licensed under CC BY 2.0 via Wikimedia Commons - http://commons.wikimedia.org/wiki/File:Cerrej%C3%B3n_3.jpg#/media/File:Cerrej%C3%B3n_3.jpg</t>
    </r>
  </si>
  <si>
    <r>
      <t xml:space="preserve">Ilustración de diamante (izquierda) y grafito (derecha). La imagen se busco con creative commons (link relacionado). Por favor sólo dejar las imágenes que se encuentran encerradas en el cuadro rojo de la imagen guía.   </t>
    </r>
    <r>
      <rPr>
        <sz val="10"/>
        <color rgb="FFFF0000"/>
        <rFont val="Century Gothic"/>
      </rPr>
      <t>CREDITO:"Diamond and graphite2" by Diamond_and_graphite.jpg: User:Itubderivative work: Materialscientist (talk) - Diamond_and_graphite.jpgFile:Graphite-tn19a.jpg. Licensed under CC BY-SA 3.0 via Wikimedia Commons - http://commons.wikimedia.org/wiki/File:Diamond_and_graphite2.jpg#/media/File:Diamond_and_graphite2.jpg</t>
    </r>
  </si>
</sst>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6"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0.5"/>
      <color theme="1"/>
      <name val="Century Gothic"/>
      <family val="2"/>
    </font>
    <font>
      <i/>
      <sz val="10"/>
      <color rgb="FF000000"/>
      <name val="Century Gothic"/>
      <family val="2"/>
    </font>
    <font>
      <i/>
      <vertAlign val="superscript"/>
      <sz val="10"/>
      <color rgb="FF000000"/>
      <name val="Century Gothic"/>
      <family val="2"/>
    </font>
    <font>
      <sz val="10"/>
      <color rgb="FFFF0000"/>
      <name val="Century Gothic"/>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right style="thin">
        <color auto="1"/>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auto="1"/>
      </left>
      <right style="medium">
        <color auto="1"/>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s>
  <cellStyleXfs count="54">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cellStyleXfs>
  <cellXfs count="108">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7" fillId="0" borderId="5" xfId="0" applyFont="1" applyBorder="1" applyAlignment="1">
      <alignment wrapText="1"/>
    </xf>
    <xf numFmtId="0" fontId="6" fillId="0" borderId="5" xfId="0" applyFont="1" applyBorder="1" applyAlignment="1">
      <alignment vertical="center"/>
    </xf>
    <xf numFmtId="0" fontId="6" fillId="0" borderId="5" xfId="0" applyFont="1" applyBorder="1"/>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7" fillId="0" borderId="5" xfId="0" applyFont="1" applyBorder="1" applyAlignment="1">
      <alignment vertical="center" wrapText="1"/>
    </xf>
    <xf numFmtId="0" fontId="3" fillId="5" borderId="13" xfId="0" applyFont="1" applyFill="1" applyBorder="1" applyAlignment="1">
      <alignment horizontal="center" vertical="center"/>
    </xf>
    <xf numFmtId="0" fontId="8" fillId="0" borderId="5" xfId="0" applyFont="1" applyBorder="1" applyAlignment="1">
      <alignment wrapText="1"/>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4" fillId="0" borderId="0" xfId="0" applyFont="1" applyBorder="1"/>
    <xf numFmtId="0" fontId="14" fillId="0" borderId="5" xfId="0" applyFont="1" applyBorder="1"/>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Fill="1" applyBorder="1" applyAlignment="1">
      <alignment vertical="center"/>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22" fillId="0" borderId="0" xfId="0" applyFont="1" applyAlignment="1">
      <alignment horizontal="left" vertical="center" wrapText="1"/>
    </xf>
    <xf numFmtId="1" fontId="4" fillId="0" borderId="5" xfId="51" applyNumberFormat="1" applyFill="1" applyBorder="1" applyAlignment="1">
      <alignment vertical="center" wrapText="1"/>
    </xf>
    <xf numFmtId="0" fontId="7" fillId="0" borderId="5" xfId="0" applyFont="1" applyBorder="1" applyAlignment="1">
      <alignment vertical="top" wrapText="1"/>
    </xf>
    <xf numFmtId="0" fontId="0" fillId="0" borderId="5" xfId="0" applyBorder="1"/>
    <xf numFmtId="0" fontId="6" fillId="0" borderId="5" xfId="0" applyFont="1" applyBorder="1" applyAlignment="1">
      <alignment vertical="top"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lignment horizontal="center"/>
    </xf>
    <xf numFmtId="164" fontId="9" fillId="0" borderId="26" xfId="0" applyNumberFormat="1" applyFont="1" applyBorder="1" applyAlignment="1">
      <alignment horizontal="center"/>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7" borderId="0" xfId="0" applyFont="1" applyFill="1" applyAlignment="1">
      <alignment horizontal="center" vertical="center" wrapText="1"/>
    </xf>
    <xf numFmtId="0" fontId="15" fillId="8" borderId="0" xfId="0" applyFont="1" applyFill="1" applyAlignment="1">
      <alignment horizontal="center" vertical="center" wrapText="1"/>
    </xf>
  </cellXfs>
  <cellStyles count="54">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xfId="51" builtinId="8"/>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Hipervínculo visitado" xfId="52" builtinId="9" hidden="1"/>
    <cellStyle name="Hipervínculo visitado" xfId="53"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theme" Target="theme/theme1.xml"/><Relationship Id="rId5" Type="http://schemas.openxmlformats.org/officeDocument/2006/relationships/styles" Target="styles.xml"/><Relationship Id="rId6" Type="http://schemas.openxmlformats.org/officeDocument/2006/relationships/sharedStrings" Target="sharedStrings.xml"/><Relationship Id="rId7"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9" Type="http://schemas.openxmlformats.org/officeDocument/2006/relationships/image" Target="../media/image16.png"/><Relationship Id="rId20" Type="http://schemas.openxmlformats.org/officeDocument/2006/relationships/image" Target="../media/image27.png"/><Relationship Id="rId21" Type="http://schemas.openxmlformats.org/officeDocument/2006/relationships/image" Target="../media/image28.jpeg"/><Relationship Id="rId22" Type="http://schemas.openxmlformats.org/officeDocument/2006/relationships/image" Target="../media/image29.jpeg"/><Relationship Id="rId23" Type="http://schemas.openxmlformats.org/officeDocument/2006/relationships/image" Target="../media/image30.png"/><Relationship Id="rId24" Type="http://schemas.openxmlformats.org/officeDocument/2006/relationships/image" Target="../media/image31.png"/><Relationship Id="rId25" Type="http://schemas.openxmlformats.org/officeDocument/2006/relationships/image" Target="../media/image32.jpeg"/><Relationship Id="rId10" Type="http://schemas.openxmlformats.org/officeDocument/2006/relationships/image" Target="../media/image17.png"/><Relationship Id="rId11" Type="http://schemas.openxmlformats.org/officeDocument/2006/relationships/image" Target="../media/image18.jpeg"/><Relationship Id="rId12" Type="http://schemas.openxmlformats.org/officeDocument/2006/relationships/image" Target="../media/image19.jpeg"/><Relationship Id="rId13" Type="http://schemas.openxmlformats.org/officeDocument/2006/relationships/image" Target="../media/image20.jpeg"/><Relationship Id="rId14" Type="http://schemas.openxmlformats.org/officeDocument/2006/relationships/image" Target="../media/image21.jpeg"/><Relationship Id="rId15" Type="http://schemas.openxmlformats.org/officeDocument/2006/relationships/image" Target="../media/image22.png"/><Relationship Id="rId16" Type="http://schemas.openxmlformats.org/officeDocument/2006/relationships/image" Target="../media/image23.png"/><Relationship Id="rId17" Type="http://schemas.openxmlformats.org/officeDocument/2006/relationships/image" Target="../media/image24.png"/><Relationship Id="rId18" Type="http://schemas.openxmlformats.org/officeDocument/2006/relationships/image" Target="../media/image25.png"/><Relationship Id="rId19" Type="http://schemas.openxmlformats.org/officeDocument/2006/relationships/image" Target="../media/image26.png"/><Relationship Id="rId1" Type="http://schemas.openxmlformats.org/officeDocument/2006/relationships/image" Target="../media/image9.png"/><Relationship Id="rId2" Type="http://schemas.openxmlformats.org/officeDocument/2006/relationships/image" Target="http://upload.wikimedia.org/wikipedia/it/4/43/Aspirina_struttura.PNG" TargetMode="External"/><Relationship Id="rId3" Type="http://schemas.openxmlformats.org/officeDocument/2006/relationships/image" Target="../media/image10.png"/><Relationship Id="rId4" Type="http://schemas.openxmlformats.org/officeDocument/2006/relationships/image" Target="../media/image11.jpeg"/><Relationship Id="rId5" Type="http://schemas.openxmlformats.org/officeDocument/2006/relationships/image" Target="../media/image12.jpeg"/><Relationship Id="rId6" Type="http://schemas.openxmlformats.org/officeDocument/2006/relationships/image" Target="../media/image13.png"/><Relationship Id="rId7" Type="http://schemas.openxmlformats.org/officeDocument/2006/relationships/image" Target="../media/image14.jpeg"/><Relationship Id="rId8" Type="http://schemas.openxmlformats.org/officeDocument/2006/relationships/image" Target="../media/image15.jpeg"/></Relationships>
</file>

<file path=xl/drawings/_rels/vmlDrawing1.vml.rels><?xml version="1.0" encoding="UTF-8" standalone="yes"?>
<Relationships xmlns="http://schemas.openxmlformats.org/package/2006/relationships"><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1" Type="http://schemas.openxmlformats.org/officeDocument/2006/relationships/image" Target="../media/image1.png"/><Relationship Id="rId2"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xdr:from>
      <xdr:col>9</xdr:col>
      <xdr:colOff>468312</xdr:colOff>
      <xdr:row>9</xdr:row>
      <xdr:rowOff>23812</xdr:rowOff>
    </xdr:from>
    <xdr:to>
      <xdr:col>9</xdr:col>
      <xdr:colOff>2579688</xdr:colOff>
      <xdr:row>9</xdr:row>
      <xdr:rowOff>1571625</xdr:rowOff>
    </xdr:to>
    <xdr:grpSp>
      <xdr:nvGrpSpPr>
        <xdr:cNvPr id="2050" name="Group 2"/>
        <xdr:cNvGrpSpPr>
          <a:grpSpLocks/>
        </xdr:cNvGrpSpPr>
      </xdr:nvGrpSpPr>
      <xdr:grpSpPr bwMode="auto">
        <a:xfrm>
          <a:off x="15124112" y="1941512"/>
          <a:ext cx="2111376" cy="1547813"/>
          <a:chOff x="5164" y="10226"/>
          <a:chExt cx="5186" cy="3315"/>
        </a:xfrm>
      </xdr:grpSpPr>
      <xdr:pic>
        <xdr:nvPicPr>
          <xdr:cNvPr id="3" name="Imagen 2" descr="File:Aspirina struttura.PNG"/>
          <xdr:cNvPicPr>
            <a:picLocks noChangeAspect="1" noChangeArrowheads="1"/>
          </xdr:cNvPicPr>
        </xdr:nvPicPr>
        <xdr:blipFill>
          <a:blip xmlns:r="http://schemas.openxmlformats.org/officeDocument/2006/relationships" r:embed="rId1" r:link="rId2">
            <a:extLst>
              <a:ext uri="{28A0092B-C50C-407E-A947-70E740481C1C}">
                <a14:useLocalDpi xmlns:a14="http://schemas.microsoft.com/office/drawing/2010/main" val="0"/>
              </a:ext>
            </a:extLst>
          </a:blip>
          <a:srcRect/>
          <a:stretch>
            <a:fillRect/>
          </a:stretch>
        </xdr:blipFill>
        <xdr:spPr bwMode="auto">
          <a:xfrm>
            <a:off x="7901" y="10596"/>
            <a:ext cx="2167" cy="1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4" name="Imagen 3"/>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164" y="11562"/>
            <a:ext cx="2737" cy="1979"/>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2053" name="AutoShape 5"/>
          <xdr:cNvCxnSpPr>
            <a:cxnSpLocks noChangeShapeType="1"/>
          </xdr:cNvCxnSpPr>
        </xdr:nvCxnSpPr>
        <xdr:spPr bwMode="auto">
          <a:xfrm flipV="1">
            <a:off x="7065" y="10690"/>
            <a:ext cx="765" cy="1515"/>
          </a:xfrm>
          <a:prstGeom prst="straightConnector1">
            <a:avLst/>
          </a:prstGeom>
          <a:noFill/>
          <a:ln w="9525">
            <a:solidFill>
              <a:srgbClr val="000000"/>
            </a:solidFill>
            <a:round/>
            <a:headEnd/>
            <a:tailEnd/>
          </a:ln>
          <a:extLst>
            <a:ext uri="{909E8E84-426E-40dd-AFC4-6F175D3DCCD1}">
              <a14:hiddenFill xmlns:a14="http://schemas.microsoft.com/office/drawing/2010/main">
                <a:noFill/>
              </a14:hiddenFill>
            </a:ext>
          </a:extLst>
        </xdr:spPr>
      </xdr:cxnSp>
      <xdr:cxnSp macro="">
        <xdr:nvCxnSpPr>
          <xdr:cNvPr id="2054" name="AutoShape 6"/>
          <xdr:cNvCxnSpPr>
            <a:cxnSpLocks noChangeShapeType="1"/>
          </xdr:cNvCxnSpPr>
        </xdr:nvCxnSpPr>
        <xdr:spPr bwMode="auto">
          <a:xfrm flipV="1">
            <a:off x="7035" y="12101"/>
            <a:ext cx="1725" cy="165"/>
          </a:xfrm>
          <a:prstGeom prst="straightConnector1">
            <a:avLst/>
          </a:prstGeom>
          <a:noFill/>
          <a:ln w="9525">
            <a:solidFill>
              <a:srgbClr val="000000"/>
            </a:solidFill>
            <a:round/>
            <a:headEnd/>
            <a:tailEnd/>
          </a:ln>
          <a:extLst>
            <a:ext uri="{909E8E84-426E-40dd-AFC4-6F175D3DCCD1}">
              <a14:hiddenFill xmlns:a14="http://schemas.microsoft.com/office/drawing/2010/main">
                <a:noFill/>
              </a14:hiddenFill>
            </a:ext>
          </a:extLst>
        </xdr:spPr>
      </xdr:cxnSp>
      <xdr:sp macro="" textlink="">
        <xdr:nvSpPr>
          <xdr:cNvPr id="2055" name="Oval 7"/>
          <xdr:cNvSpPr>
            <a:spLocks noChangeArrowheads="1"/>
          </xdr:cNvSpPr>
        </xdr:nvSpPr>
        <xdr:spPr bwMode="auto">
          <a:xfrm>
            <a:off x="7680" y="10226"/>
            <a:ext cx="2670" cy="1890"/>
          </a:xfrm>
          <a:prstGeom prst="ellipse">
            <a:avLst/>
          </a:prstGeom>
          <a:noFill/>
          <a:ln w="9525">
            <a:solidFill>
              <a:srgbClr val="000000"/>
            </a:solidFill>
            <a:round/>
            <a:headEnd/>
            <a:tailEnd/>
          </a:ln>
          <a:extLst>
            <a:ext uri="{909E8E84-426E-40dd-AFC4-6F175D3DCCD1}">
              <a14:hiddenFill xmlns:a14="http://schemas.microsoft.com/office/drawing/2010/main">
                <a:solidFill>
                  <a:srgbClr val="FFFFFF"/>
                </a:solidFill>
              </a14:hiddenFill>
            </a:ext>
          </a:extLst>
        </xdr:spPr>
      </xdr:sp>
    </xdr:grpSp>
    <xdr:clientData/>
  </xdr:twoCellAnchor>
  <xdr:twoCellAnchor>
    <xdr:from>
      <xdr:col>9</xdr:col>
      <xdr:colOff>333375</xdr:colOff>
      <xdr:row>10</xdr:row>
      <xdr:rowOff>200025</xdr:rowOff>
    </xdr:from>
    <xdr:to>
      <xdr:col>9</xdr:col>
      <xdr:colOff>2143125</xdr:colOff>
      <xdr:row>10</xdr:row>
      <xdr:rowOff>1476375</xdr:rowOff>
    </xdr:to>
    <xdr:pic>
      <xdr:nvPicPr>
        <xdr:cNvPr id="8" name="Imagen 8" descr="http://thumb101.shutterstock.com/display_pic_with_logo/1018532/176865173/stock-photo-fertilizer-giving-chemical-urea-fertilizer-to-young-plant-over-green-background-176865173.jp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4992350" y="4572000"/>
          <a:ext cx="1809750"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28575</xdr:colOff>
      <xdr:row>11</xdr:row>
      <xdr:rowOff>558374</xdr:rowOff>
    </xdr:from>
    <xdr:to>
      <xdr:col>9</xdr:col>
      <xdr:colOff>1971675</xdr:colOff>
      <xdr:row>11</xdr:row>
      <xdr:rowOff>2009775</xdr:rowOff>
    </xdr:to>
    <xdr:pic>
      <xdr:nvPicPr>
        <xdr:cNvPr id="10" name="Imagen 9" descr="stock-photo-composition-with-bottles-of-assorted-alcoholic-products-isolated-on-white-126116777"/>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4687550" y="6663899"/>
          <a:ext cx="1943100" cy="145140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438150</xdr:colOff>
      <xdr:row>11</xdr:row>
      <xdr:rowOff>304800</xdr:rowOff>
    </xdr:from>
    <xdr:to>
      <xdr:col>9</xdr:col>
      <xdr:colOff>2171700</xdr:colOff>
      <xdr:row>11</xdr:row>
      <xdr:rowOff>1162050</xdr:rowOff>
    </xdr:to>
    <xdr:grpSp>
      <xdr:nvGrpSpPr>
        <xdr:cNvPr id="3077" name="Group 5"/>
        <xdr:cNvGrpSpPr>
          <a:grpSpLocks/>
        </xdr:cNvGrpSpPr>
      </xdr:nvGrpSpPr>
      <xdr:grpSpPr bwMode="auto">
        <a:xfrm>
          <a:off x="15093950" y="6350000"/>
          <a:ext cx="1733550" cy="857250"/>
          <a:chOff x="5130" y="8251"/>
          <a:chExt cx="3749" cy="1916"/>
        </a:xfrm>
      </xdr:grpSpPr>
      <xdr:cxnSp macro="">
        <xdr:nvCxnSpPr>
          <xdr:cNvPr id="3078" name="AutoShape 6"/>
          <xdr:cNvCxnSpPr>
            <a:cxnSpLocks noChangeShapeType="1"/>
          </xdr:cNvCxnSpPr>
        </xdr:nvCxnSpPr>
        <xdr:spPr bwMode="auto">
          <a:xfrm flipH="1">
            <a:off x="5130" y="8476"/>
            <a:ext cx="1935" cy="1320"/>
          </a:xfrm>
          <a:prstGeom prst="straightConnector1">
            <a:avLst/>
          </a:prstGeom>
          <a:noFill/>
          <a:ln w="9525">
            <a:solidFill>
              <a:srgbClr val="000000"/>
            </a:solidFill>
            <a:round/>
            <a:headEnd/>
            <a:tailEnd/>
          </a:ln>
          <a:extLst>
            <a:ext uri="{909E8E84-426E-40dd-AFC4-6F175D3DCCD1}">
              <a14:hiddenFill xmlns:a14="http://schemas.microsoft.com/office/drawing/2010/main">
                <a:noFill/>
              </a14:hiddenFill>
            </a:ext>
          </a:extLst>
        </xdr:spPr>
      </xdr:cxnSp>
      <xdr:grpSp>
        <xdr:nvGrpSpPr>
          <xdr:cNvPr id="3079" name="Group 7"/>
          <xdr:cNvGrpSpPr>
            <a:grpSpLocks/>
          </xdr:cNvGrpSpPr>
        </xdr:nvGrpSpPr>
        <xdr:grpSpPr bwMode="auto">
          <a:xfrm>
            <a:off x="5191" y="8251"/>
            <a:ext cx="3688" cy="1916"/>
            <a:chOff x="5221" y="8401"/>
            <a:chExt cx="3688" cy="1916"/>
          </a:xfrm>
        </xdr:grpSpPr>
        <xdr:pic>
          <xdr:nvPicPr>
            <xdr:cNvPr id="14" name="Imagen 7" descr="File:Ethanol-structure.sv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816" y="8540"/>
              <a:ext cx="2070" cy="118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sp macro="" textlink="">
          <xdr:nvSpPr>
            <xdr:cNvPr id="3081" name="Oval 9"/>
            <xdr:cNvSpPr>
              <a:spLocks noChangeArrowheads="1"/>
            </xdr:cNvSpPr>
          </xdr:nvSpPr>
          <xdr:spPr bwMode="auto">
            <a:xfrm>
              <a:off x="6674" y="8401"/>
              <a:ext cx="2235" cy="1905"/>
            </a:xfrm>
            <a:prstGeom prst="ellipse">
              <a:avLst/>
            </a:prstGeom>
            <a:noFill/>
            <a:ln w="9525">
              <a:solidFill>
                <a:srgbClr val="000000"/>
              </a:solidFill>
              <a:round/>
              <a:headEnd/>
              <a:tailEnd/>
            </a:ln>
            <a:extLst>
              <a:ext uri="{909E8E84-426E-40dd-AFC4-6F175D3DCCD1}">
                <a14:hiddenFill xmlns:a14="http://schemas.microsoft.com/office/drawing/2010/main">
                  <a:solidFill>
                    <a:srgbClr val="FFFFFF"/>
                  </a:solidFill>
                </a14:hiddenFill>
              </a:ext>
            </a:extLst>
          </xdr:spPr>
        </xdr:sp>
        <xdr:cxnSp macro="">
          <xdr:nvCxnSpPr>
            <xdr:cNvPr id="3082" name="AutoShape 10"/>
            <xdr:cNvCxnSpPr>
              <a:cxnSpLocks noChangeShapeType="1"/>
            </xdr:cNvCxnSpPr>
          </xdr:nvCxnSpPr>
          <xdr:spPr bwMode="auto">
            <a:xfrm>
              <a:off x="5221" y="10096"/>
              <a:ext cx="2579" cy="221"/>
            </a:xfrm>
            <a:prstGeom prst="straightConnector1">
              <a:avLst/>
            </a:prstGeom>
            <a:noFill/>
            <a:ln w="9525">
              <a:solidFill>
                <a:srgbClr val="000000"/>
              </a:solidFill>
              <a:round/>
              <a:headEnd/>
              <a:tailEnd/>
            </a:ln>
            <a:extLst>
              <a:ext uri="{909E8E84-426E-40dd-AFC4-6F175D3DCCD1}">
                <a14:hiddenFill xmlns:a14="http://schemas.microsoft.com/office/drawing/2010/main">
                  <a:noFill/>
                </a14:hiddenFill>
              </a:ext>
            </a:extLst>
          </xdr:spPr>
        </xdr:cxnSp>
      </xdr:grpSp>
    </xdr:grpSp>
    <xdr:clientData/>
  </xdr:twoCellAnchor>
  <xdr:twoCellAnchor>
    <xdr:from>
      <xdr:col>9</xdr:col>
      <xdr:colOff>95251</xdr:colOff>
      <xdr:row>13</xdr:row>
      <xdr:rowOff>9525</xdr:rowOff>
    </xdr:from>
    <xdr:to>
      <xdr:col>9</xdr:col>
      <xdr:colOff>2609851</xdr:colOff>
      <xdr:row>13</xdr:row>
      <xdr:rowOff>1685925</xdr:rowOff>
    </xdr:to>
    <xdr:pic>
      <xdr:nvPicPr>
        <xdr:cNvPr id="17" name="Imagen 1" descr="http://upload.wikimedia.org/wikipedia/commons/c/c4/Cerrej%C3%B3n_3.jpg"/>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4754226" y="8515350"/>
          <a:ext cx="2514600" cy="167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126010</xdr:colOff>
      <xdr:row>13</xdr:row>
      <xdr:rowOff>3305175</xdr:rowOff>
    </xdr:from>
    <xdr:to>
      <xdr:col>9</xdr:col>
      <xdr:colOff>2571749</xdr:colOff>
      <xdr:row>14</xdr:row>
      <xdr:rowOff>1219200</xdr:rowOff>
    </xdr:to>
    <xdr:pic>
      <xdr:nvPicPr>
        <xdr:cNvPr id="18" name="Imagen 6" descr="http://profesores.aulaplaneta.com/DNNPlayerPackages/Package11350/InfoGuion/cuadernoestudio/images_xml/FQ_10_13_img2_small.jpg"/>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4784985" y="11811000"/>
          <a:ext cx="2445739" cy="1314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123824</xdr:colOff>
      <xdr:row>15</xdr:row>
      <xdr:rowOff>552450</xdr:rowOff>
    </xdr:from>
    <xdr:to>
      <xdr:col>9</xdr:col>
      <xdr:colOff>2543175</xdr:colOff>
      <xdr:row>15</xdr:row>
      <xdr:rowOff>2495550</xdr:rowOff>
    </xdr:to>
    <xdr:pic>
      <xdr:nvPicPr>
        <xdr:cNvPr id="19" name="Imagen 18"/>
        <xdr:cNvPicPr/>
      </xdr:nvPicPr>
      <xdr:blipFill rotWithShape="1">
        <a:blip xmlns:r="http://schemas.openxmlformats.org/officeDocument/2006/relationships" r:embed="rId9"/>
        <a:srcRect l="49559" t="36525" r="18194" b="24533"/>
        <a:stretch/>
      </xdr:blipFill>
      <xdr:spPr bwMode="auto">
        <a:xfrm>
          <a:off x="14782799" y="13944600"/>
          <a:ext cx="2419351" cy="19431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342900</xdr:colOff>
      <xdr:row>15</xdr:row>
      <xdr:rowOff>3381375</xdr:rowOff>
    </xdr:from>
    <xdr:to>
      <xdr:col>9</xdr:col>
      <xdr:colOff>2486025</xdr:colOff>
      <xdr:row>16</xdr:row>
      <xdr:rowOff>1333500</xdr:rowOff>
    </xdr:to>
    <xdr:pic>
      <xdr:nvPicPr>
        <xdr:cNvPr id="20" name="Imagen 19"/>
        <xdr:cNvPicPr/>
      </xdr:nvPicPr>
      <xdr:blipFill rotWithShape="1">
        <a:blip xmlns:r="http://schemas.openxmlformats.org/officeDocument/2006/relationships" r:embed="rId10"/>
        <a:srcRect l="51934" t="48300" r="19722" b="20607"/>
        <a:stretch/>
      </xdr:blipFill>
      <xdr:spPr bwMode="auto">
        <a:xfrm>
          <a:off x="15001875" y="16773525"/>
          <a:ext cx="2143125" cy="1390650"/>
        </a:xfrm>
        <a:prstGeom prst="rect">
          <a:avLst/>
        </a:prstGeom>
        <a:ln>
          <a:noFill/>
        </a:ln>
        <a:extLst>
          <a:ext uri="{53640926-AAD7-44d8-BBD7-CCE9431645EC}">
            <a14:shadowObscured xmlns:a14="http://schemas.microsoft.com/office/drawing/2010/main"/>
          </a:ext>
        </a:extLst>
      </xdr:spPr>
    </xdr:pic>
    <xdr:clientData/>
  </xdr:twoCellAnchor>
  <xdr:twoCellAnchor>
    <xdr:from>
      <xdr:col>9</xdr:col>
      <xdr:colOff>330942</xdr:colOff>
      <xdr:row>17</xdr:row>
      <xdr:rowOff>85725</xdr:rowOff>
    </xdr:from>
    <xdr:to>
      <xdr:col>9</xdr:col>
      <xdr:colOff>1866900</xdr:colOff>
      <xdr:row>17</xdr:row>
      <xdr:rowOff>1657350</xdr:rowOff>
    </xdr:to>
    <xdr:pic>
      <xdr:nvPicPr>
        <xdr:cNvPr id="21" name="Imagen 1" descr="http://thumb101.shutterstock.com/display_pic_with_logo/1463852/130864223/stock-photo-carbon-atom-on-white-background-130864223.jpg"/>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4989917" y="18564225"/>
          <a:ext cx="1535958" cy="1571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95250</xdr:colOff>
      <xdr:row>18</xdr:row>
      <xdr:rowOff>9526</xdr:rowOff>
    </xdr:from>
    <xdr:to>
      <xdr:col>9</xdr:col>
      <xdr:colOff>2611831</xdr:colOff>
      <xdr:row>18</xdr:row>
      <xdr:rowOff>942976</xdr:rowOff>
    </xdr:to>
    <xdr:pic>
      <xdr:nvPicPr>
        <xdr:cNvPr id="22" name="Imagen 21" descr="FQ_10_13_img5_small"/>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4754225" y="20173951"/>
          <a:ext cx="2516581"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mc:AlternateContent xmlns:mc="http://schemas.openxmlformats.org/markup-compatibility/2006">
    <mc:Choice xmlns:a14="http://schemas.microsoft.com/office/drawing/2010/main" Requires="a14">
      <xdr:twoCellAnchor>
        <xdr:from>
          <xdr:col>9</xdr:col>
          <xdr:colOff>127000</xdr:colOff>
          <xdr:row>20</xdr:row>
          <xdr:rowOff>63500</xdr:rowOff>
        </xdr:from>
        <xdr:to>
          <xdr:col>9</xdr:col>
          <xdr:colOff>2565400</xdr:colOff>
          <xdr:row>20</xdr:row>
          <xdr:rowOff>2451100</xdr:rowOff>
        </xdr:to>
        <xdr:sp macro="" textlink="">
          <xdr:nvSpPr>
            <xdr:cNvPr id="3090" name="Object 18" hidden="1">
              <a:extLst>
                <a:ext uri="{63B3BB69-23CF-44E3-9099-C40C66FF867C}">
                  <a14:compatExt spid="_x0000_s30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101600</xdr:colOff>
          <xdr:row>19</xdr:row>
          <xdr:rowOff>203200</xdr:rowOff>
        </xdr:from>
        <xdr:to>
          <xdr:col>9</xdr:col>
          <xdr:colOff>2578100</xdr:colOff>
          <xdr:row>19</xdr:row>
          <xdr:rowOff>2298700</xdr:rowOff>
        </xdr:to>
        <xdr:sp macro="" textlink="">
          <xdr:nvSpPr>
            <xdr:cNvPr id="3094" name="Object 22" hidden="1">
              <a:extLst>
                <a:ext uri="{63B3BB69-23CF-44E3-9099-C40C66FF867C}">
                  <a14:compatExt spid="_x0000_s30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25400</xdr:colOff>
          <xdr:row>21</xdr:row>
          <xdr:rowOff>101600</xdr:rowOff>
        </xdr:from>
        <xdr:to>
          <xdr:col>9</xdr:col>
          <xdr:colOff>2578100</xdr:colOff>
          <xdr:row>21</xdr:row>
          <xdr:rowOff>2438400</xdr:rowOff>
        </xdr:to>
        <xdr:sp macro="" textlink="">
          <xdr:nvSpPr>
            <xdr:cNvPr id="3100" name="Object 28" hidden="1">
              <a:extLst>
                <a:ext uri="{63B3BB69-23CF-44E3-9099-C40C66FF867C}">
                  <a14:compatExt spid="_x0000_s31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63500</xdr:colOff>
          <xdr:row>22</xdr:row>
          <xdr:rowOff>0</xdr:rowOff>
        </xdr:from>
        <xdr:to>
          <xdr:col>9</xdr:col>
          <xdr:colOff>2590800</xdr:colOff>
          <xdr:row>22</xdr:row>
          <xdr:rowOff>1244600</xdr:rowOff>
        </xdr:to>
        <xdr:sp macro="" textlink="">
          <xdr:nvSpPr>
            <xdr:cNvPr id="3102" name="Object 30" hidden="1">
              <a:extLst>
                <a:ext uri="{63B3BB69-23CF-44E3-9099-C40C66FF867C}">
                  <a14:compatExt spid="_x0000_s3102"/>
                </a:ext>
              </a:extLst>
            </xdr:cNvPr>
            <xdr:cNvSpPr/>
          </xdr:nvSpPr>
          <xdr:spPr>
            <a:xfrm>
              <a:off x="0" y="0"/>
              <a:ext cx="0" cy="0"/>
            </a:xfrm>
            <a:prstGeom prst="rect">
              <a:avLst/>
            </a:prstGeom>
          </xdr:spPr>
        </xdr:sp>
        <xdr:clientData/>
      </xdr:twoCellAnchor>
    </mc:Choice>
    <mc:Fallback/>
  </mc:AlternateContent>
  <xdr:twoCellAnchor>
    <xdr:from>
      <xdr:col>9</xdr:col>
      <xdr:colOff>142321</xdr:colOff>
      <xdr:row>23</xdr:row>
      <xdr:rowOff>171449</xdr:rowOff>
    </xdr:from>
    <xdr:to>
      <xdr:col>9</xdr:col>
      <xdr:colOff>2600324</xdr:colOff>
      <xdr:row>23</xdr:row>
      <xdr:rowOff>1638300</xdr:rowOff>
    </xdr:to>
    <xdr:pic>
      <xdr:nvPicPr>
        <xdr:cNvPr id="33" name="Imagen 32" descr="FQ_10_13_img7_small"/>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4801296" y="30775274"/>
          <a:ext cx="2458003" cy="146685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mc:AlternateContent xmlns:mc="http://schemas.openxmlformats.org/markup-compatibility/2006">
    <mc:Choice xmlns:a14="http://schemas.microsoft.com/office/drawing/2010/main" Requires="a14">
      <xdr:twoCellAnchor>
        <xdr:from>
          <xdr:col>9</xdr:col>
          <xdr:colOff>63500</xdr:colOff>
          <xdr:row>25</xdr:row>
          <xdr:rowOff>114300</xdr:rowOff>
        </xdr:from>
        <xdr:to>
          <xdr:col>9</xdr:col>
          <xdr:colOff>2501900</xdr:colOff>
          <xdr:row>25</xdr:row>
          <xdr:rowOff>1574800</xdr:rowOff>
        </xdr:to>
        <xdr:sp macro="" textlink="">
          <xdr:nvSpPr>
            <xdr:cNvPr id="3105" name="Object 33" hidden="1">
              <a:extLst>
                <a:ext uri="{63B3BB69-23CF-44E3-9099-C40C66FF867C}">
                  <a14:compatExt spid="_x0000_s31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139700</xdr:colOff>
          <xdr:row>24</xdr:row>
          <xdr:rowOff>241300</xdr:rowOff>
        </xdr:from>
        <xdr:to>
          <xdr:col>9</xdr:col>
          <xdr:colOff>2501900</xdr:colOff>
          <xdr:row>24</xdr:row>
          <xdr:rowOff>1016000</xdr:rowOff>
        </xdr:to>
        <xdr:sp macro="" textlink="">
          <xdr:nvSpPr>
            <xdr:cNvPr id="3108" name="Object 36" hidden="1">
              <a:extLst>
                <a:ext uri="{63B3BB69-23CF-44E3-9099-C40C66FF867C}">
                  <a14:compatExt spid="_x0000_s3108"/>
                </a:ext>
              </a:extLst>
            </xdr:cNvPr>
            <xdr:cNvSpPr/>
          </xdr:nvSpPr>
          <xdr:spPr>
            <a:xfrm>
              <a:off x="0" y="0"/>
              <a:ext cx="0" cy="0"/>
            </a:xfrm>
            <a:prstGeom prst="rect">
              <a:avLst/>
            </a:prstGeom>
          </xdr:spPr>
        </xdr:sp>
        <xdr:clientData/>
      </xdr:twoCellAnchor>
    </mc:Choice>
    <mc:Fallback/>
  </mc:AlternateContent>
  <xdr:twoCellAnchor>
    <xdr:from>
      <xdr:col>9</xdr:col>
      <xdr:colOff>295275</xdr:colOff>
      <xdr:row>26</xdr:row>
      <xdr:rowOff>47625</xdr:rowOff>
    </xdr:from>
    <xdr:to>
      <xdr:col>9</xdr:col>
      <xdr:colOff>2152650</xdr:colOff>
      <xdr:row>26</xdr:row>
      <xdr:rowOff>1125317</xdr:rowOff>
    </xdr:to>
    <xdr:pic>
      <xdr:nvPicPr>
        <xdr:cNvPr id="37" name="Imagen 36" descr="FQ_10_13_img13_small"/>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4954250" y="35728275"/>
          <a:ext cx="1857375" cy="107769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47626</xdr:colOff>
      <xdr:row>28</xdr:row>
      <xdr:rowOff>47624</xdr:rowOff>
    </xdr:from>
    <xdr:to>
      <xdr:col>9</xdr:col>
      <xdr:colOff>2619376</xdr:colOff>
      <xdr:row>28</xdr:row>
      <xdr:rowOff>2514599</xdr:rowOff>
    </xdr:to>
    <xdr:pic>
      <xdr:nvPicPr>
        <xdr:cNvPr id="42" name="Imagen 1"/>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l="39226" t="19543" r="20807" b="8665"/>
        <a:stretch>
          <a:fillRect/>
        </a:stretch>
      </xdr:blipFill>
      <xdr:spPr bwMode="auto">
        <a:xfrm>
          <a:off x="14706601" y="39385874"/>
          <a:ext cx="2571750" cy="2466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mc:AlternateContent xmlns:mc="http://schemas.openxmlformats.org/markup-compatibility/2006">
    <mc:Choice xmlns:a14="http://schemas.microsoft.com/office/drawing/2010/main" Requires="a14">
      <xdr:twoCellAnchor>
        <xdr:from>
          <xdr:col>9</xdr:col>
          <xdr:colOff>50800</xdr:colOff>
          <xdr:row>29</xdr:row>
          <xdr:rowOff>165100</xdr:rowOff>
        </xdr:from>
        <xdr:to>
          <xdr:col>9</xdr:col>
          <xdr:colOff>2616200</xdr:colOff>
          <xdr:row>29</xdr:row>
          <xdr:rowOff>2336800</xdr:rowOff>
        </xdr:to>
        <xdr:sp macro="" textlink="">
          <xdr:nvSpPr>
            <xdr:cNvPr id="3115" name="Object 43" hidden="1">
              <a:extLst>
                <a:ext uri="{63B3BB69-23CF-44E3-9099-C40C66FF867C}">
                  <a14:compatExt spid="_x0000_s3115"/>
                </a:ext>
              </a:extLst>
            </xdr:cNvPr>
            <xdr:cNvSpPr/>
          </xdr:nvSpPr>
          <xdr:spPr>
            <a:xfrm>
              <a:off x="0" y="0"/>
              <a:ext cx="0" cy="0"/>
            </a:xfrm>
            <a:prstGeom prst="rect">
              <a:avLst/>
            </a:prstGeom>
          </xdr:spPr>
        </xdr:sp>
        <xdr:clientData/>
      </xdr:twoCellAnchor>
    </mc:Choice>
    <mc:Fallback/>
  </mc:AlternateContent>
  <xdr:twoCellAnchor editAs="oneCell">
    <xdr:from>
      <xdr:col>9</xdr:col>
      <xdr:colOff>142875</xdr:colOff>
      <xdr:row>27</xdr:row>
      <xdr:rowOff>409575</xdr:rowOff>
    </xdr:from>
    <xdr:to>
      <xdr:col>9</xdr:col>
      <xdr:colOff>2600325</xdr:colOff>
      <xdr:row>27</xdr:row>
      <xdr:rowOff>1857375</xdr:rowOff>
    </xdr:to>
    <xdr:pic>
      <xdr:nvPicPr>
        <xdr:cNvPr id="44" name="Imagen 43"/>
        <xdr:cNvPicPr/>
      </xdr:nvPicPr>
      <xdr:blipFill rotWithShape="1">
        <a:blip xmlns:r="http://schemas.openxmlformats.org/officeDocument/2006/relationships" r:embed="rId16"/>
        <a:srcRect l="45655" t="44677" r="17855" b="29966"/>
        <a:stretch/>
      </xdr:blipFill>
      <xdr:spPr bwMode="auto">
        <a:xfrm>
          <a:off x="14801850" y="37299900"/>
          <a:ext cx="2457450" cy="14478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0</xdr:colOff>
      <xdr:row>29</xdr:row>
      <xdr:rowOff>2524125</xdr:rowOff>
    </xdr:from>
    <xdr:to>
      <xdr:col>9</xdr:col>
      <xdr:colOff>2609850</xdr:colOff>
      <xdr:row>30</xdr:row>
      <xdr:rowOff>1352550</xdr:rowOff>
    </xdr:to>
    <xdr:pic>
      <xdr:nvPicPr>
        <xdr:cNvPr id="45" name="Imagen 44"/>
        <xdr:cNvPicPr/>
      </xdr:nvPicPr>
      <xdr:blipFill rotWithShape="1">
        <a:blip xmlns:r="http://schemas.openxmlformats.org/officeDocument/2006/relationships" r:embed="rId17"/>
        <a:srcRect l="45994" t="46186" r="18705" b="33890"/>
        <a:stretch/>
      </xdr:blipFill>
      <xdr:spPr bwMode="auto">
        <a:xfrm>
          <a:off x="14658975" y="45034200"/>
          <a:ext cx="2609850" cy="13620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38100</xdr:colOff>
      <xdr:row>31</xdr:row>
      <xdr:rowOff>55352</xdr:rowOff>
    </xdr:from>
    <xdr:to>
      <xdr:col>9</xdr:col>
      <xdr:colOff>2638425</xdr:colOff>
      <xdr:row>31</xdr:row>
      <xdr:rowOff>2285999</xdr:rowOff>
    </xdr:to>
    <xdr:pic>
      <xdr:nvPicPr>
        <xdr:cNvPr id="47" name="Imagen 46"/>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4697075" y="47004077"/>
          <a:ext cx="2600325" cy="22306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28575</xdr:colOff>
      <xdr:row>32</xdr:row>
      <xdr:rowOff>85724</xdr:rowOff>
    </xdr:from>
    <xdr:to>
      <xdr:col>9</xdr:col>
      <xdr:colOff>2647950</xdr:colOff>
      <xdr:row>32</xdr:row>
      <xdr:rowOff>2533649</xdr:rowOff>
    </xdr:to>
    <xdr:pic>
      <xdr:nvPicPr>
        <xdr:cNvPr id="48" name="Imagen 12"/>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l="27563" t="24002" r="12810" b="18147"/>
        <a:stretch>
          <a:fillRect/>
        </a:stretch>
      </xdr:blipFill>
      <xdr:spPr bwMode="auto">
        <a:xfrm>
          <a:off x="14687550" y="49568099"/>
          <a:ext cx="2619375" cy="2447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57150</xdr:colOff>
      <xdr:row>33</xdr:row>
      <xdr:rowOff>333375</xdr:rowOff>
    </xdr:from>
    <xdr:to>
      <xdr:col>10</xdr:col>
      <xdr:colOff>0</xdr:colOff>
      <xdr:row>33</xdr:row>
      <xdr:rowOff>2333625</xdr:rowOff>
    </xdr:to>
    <xdr:pic>
      <xdr:nvPicPr>
        <xdr:cNvPr id="50" name="Imagen 26"/>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l="26526" t="29745" r="6120" b="27174"/>
        <a:stretch>
          <a:fillRect/>
        </a:stretch>
      </xdr:blipFill>
      <xdr:spPr bwMode="auto">
        <a:xfrm>
          <a:off x="14716125" y="52349400"/>
          <a:ext cx="2600325" cy="2000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114300</xdr:colOff>
      <xdr:row>34</xdr:row>
      <xdr:rowOff>504825</xdr:rowOff>
    </xdr:from>
    <xdr:to>
      <xdr:col>9</xdr:col>
      <xdr:colOff>3438525</xdr:colOff>
      <xdr:row>34</xdr:row>
      <xdr:rowOff>1552575</xdr:rowOff>
    </xdr:to>
    <xdr:pic>
      <xdr:nvPicPr>
        <xdr:cNvPr id="51" name="Imagen 2" descr="C:\Users\LyzMarcela\Downloads\20150331_133855.jpg"/>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l="7130" t="19238" r="3244" b="49641"/>
        <a:stretch>
          <a:fillRect/>
        </a:stretch>
      </xdr:blipFill>
      <xdr:spPr bwMode="auto">
        <a:xfrm>
          <a:off x="14773275" y="55054500"/>
          <a:ext cx="3324225"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mc:AlternateContent xmlns:mc="http://schemas.openxmlformats.org/markup-compatibility/2006">
    <mc:Choice xmlns:a14="http://schemas.microsoft.com/office/drawing/2010/main" Requires="a14">
      <xdr:twoCellAnchor>
        <xdr:from>
          <xdr:col>9</xdr:col>
          <xdr:colOff>0</xdr:colOff>
          <xdr:row>35</xdr:row>
          <xdr:rowOff>0</xdr:rowOff>
        </xdr:from>
        <xdr:to>
          <xdr:col>9</xdr:col>
          <xdr:colOff>3365500</xdr:colOff>
          <xdr:row>35</xdr:row>
          <xdr:rowOff>2222500</xdr:rowOff>
        </xdr:to>
        <xdr:sp macro="" textlink="">
          <xdr:nvSpPr>
            <xdr:cNvPr id="3128" name="Object 56" hidden="1">
              <a:extLst>
                <a:ext uri="{63B3BB69-23CF-44E3-9099-C40C66FF867C}">
                  <a14:compatExt spid="_x0000_s3128"/>
                </a:ext>
              </a:extLst>
            </xdr:cNvPr>
            <xdr:cNvSpPr/>
          </xdr:nvSpPr>
          <xdr:spPr>
            <a:xfrm>
              <a:off x="0" y="0"/>
              <a:ext cx="0" cy="0"/>
            </a:xfrm>
            <a:prstGeom prst="rect">
              <a:avLst/>
            </a:prstGeom>
          </xdr:spPr>
        </xdr:sp>
        <xdr:clientData/>
      </xdr:twoCellAnchor>
    </mc:Choice>
    <mc:Fallback/>
  </mc:AlternateContent>
  <xdr:twoCellAnchor>
    <xdr:from>
      <xdr:col>9</xdr:col>
      <xdr:colOff>123825</xdr:colOff>
      <xdr:row>36</xdr:row>
      <xdr:rowOff>180975</xdr:rowOff>
    </xdr:from>
    <xdr:to>
      <xdr:col>9</xdr:col>
      <xdr:colOff>3419475</xdr:colOff>
      <xdr:row>36</xdr:row>
      <xdr:rowOff>1457325</xdr:rowOff>
    </xdr:to>
    <xdr:pic>
      <xdr:nvPicPr>
        <xdr:cNvPr id="53" name="Imagen 52" descr="FQ_10_13_img16_small"/>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4782800" y="59797950"/>
          <a:ext cx="3295650"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28575</xdr:colOff>
      <xdr:row>37</xdr:row>
      <xdr:rowOff>0</xdr:rowOff>
    </xdr:from>
    <xdr:to>
      <xdr:col>9</xdr:col>
      <xdr:colOff>3409950</xdr:colOff>
      <xdr:row>37</xdr:row>
      <xdr:rowOff>1647825</xdr:rowOff>
    </xdr:to>
    <xdr:pic>
      <xdr:nvPicPr>
        <xdr:cNvPr id="54" name="Imagen 14"/>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l="43958" t="66110" r="33299" b="14268"/>
        <a:stretch>
          <a:fillRect/>
        </a:stretch>
      </xdr:blipFill>
      <xdr:spPr bwMode="auto">
        <a:xfrm>
          <a:off x="14687550" y="61521975"/>
          <a:ext cx="3381375" cy="1647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114300</xdr:colOff>
      <xdr:row>37</xdr:row>
      <xdr:rowOff>1895475</xdr:rowOff>
    </xdr:from>
    <xdr:to>
      <xdr:col>9</xdr:col>
      <xdr:colOff>2762250</xdr:colOff>
      <xdr:row>38</xdr:row>
      <xdr:rowOff>1724025</xdr:rowOff>
    </xdr:to>
    <xdr:pic>
      <xdr:nvPicPr>
        <xdr:cNvPr id="55" name="Imagen 10"/>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4773275" y="64979550"/>
          <a:ext cx="2647950" cy="1733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238125</xdr:colOff>
      <xdr:row>12</xdr:row>
      <xdr:rowOff>47625</xdr:rowOff>
    </xdr:from>
    <xdr:to>
      <xdr:col>9</xdr:col>
      <xdr:colOff>2247900</xdr:colOff>
      <xdr:row>12</xdr:row>
      <xdr:rowOff>1685925</xdr:rowOff>
    </xdr:to>
    <xdr:pic>
      <xdr:nvPicPr>
        <xdr:cNvPr id="56" name="Imagen 55" descr="stock-photo-food-pyramid-turn-into-pie-chart-against-white-background-54212218"/>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14897100" y="8210550"/>
          <a:ext cx="2009775" cy="163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25400</xdr:colOff>
          <xdr:row>4</xdr:row>
          <xdr:rowOff>12700</xdr:rowOff>
        </xdr:from>
        <xdr:to>
          <xdr:col>2</xdr:col>
          <xdr:colOff>1041400</xdr:colOff>
          <xdr:row>4</xdr:row>
          <xdr:rowOff>241300</xdr:rowOff>
        </xdr:to>
        <xdr:sp macro="" textlink="">
          <xdr:nvSpPr>
            <xdr:cNvPr id="1026" name="Drop Down 2" hidden="1">
              <a:extLst>
                <a:ext uri="{63B3BB69-23CF-44E3-9099-C40C66FF867C}">
                  <a14:compatExt spid="_x0000_s10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1054100</xdr:colOff>
          <xdr:row>4</xdr:row>
          <xdr:rowOff>12700</xdr:rowOff>
        </xdr:from>
        <xdr:to>
          <xdr:col>3</xdr:col>
          <xdr:colOff>863600</xdr:colOff>
          <xdr:row>4</xdr:row>
          <xdr:rowOff>241300</xdr:rowOff>
        </xdr:to>
        <xdr:sp macro="" textlink="">
          <xdr:nvSpPr>
            <xdr:cNvPr id="1028" name="Drop Down 4" hidden="1">
              <a:extLst>
                <a:ext uri="{63B3BB69-23CF-44E3-9099-C40C66FF867C}">
                  <a14:compatExt spid="_x0000_s10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25400</xdr:colOff>
          <xdr:row>4</xdr:row>
          <xdr:rowOff>12700</xdr:rowOff>
        </xdr:from>
        <xdr:to>
          <xdr:col>5</xdr:col>
          <xdr:colOff>12700</xdr:colOff>
          <xdr:row>4</xdr:row>
          <xdr:rowOff>241300</xdr:rowOff>
        </xdr:to>
        <xdr:sp macro="" textlink="">
          <xdr:nvSpPr>
            <xdr:cNvPr id="1029" name="Drop Down 5" hidden="1">
              <a:extLst>
                <a:ext uri="{63B3BB69-23CF-44E3-9099-C40C66FF867C}">
                  <a14:compatExt spid="_x0000_s10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482600</xdr:rowOff>
        </xdr:from>
        <xdr:to>
          <xdr:col>2</xdr:col>
          <xdr:colOff>1016000</xdr:colOff>
          <xdr:row>15</xdr:row>
          <xdr:rowOff>711200</xdr:rowOff>
        </xdr:to>
        <xdr:sp macro="" textlink="">
          <xdr:nvSpPr>
            <xdr:cNvPr id="1030" name="Drop Down 6" hidden="1">
              <a:extLst>
                <a:ext uri="{63B3BB69-23CF-44E3-9099-C40C66FF867C}">
                  <a14:compatExt spid="_x0000_s10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1016000</xdr:colOff>
          <xdr:row>15</xdr:row>
          <xdr:rowOff>482600</xdr:rowOff>
        </xdr:from>
        <xdr:to>
          <xdr:col>3</xdr:col>
          <xdr:colOff>825500</xdr:colOff>
          <xdr:row>15</xdr:row>
          <xdr:rowOff>711200</xdr:rowOff>
        </xdr:to>
        <xdr:sp macro="" textlink="">
          <xdr:nvSpPr>
            <xdr:cNvPr id="1031" name="Drop Down 7" hidden="1">
              <a:extLst>
                <a:ext uri="{63B3BB69-23CF-44E3-9099-C40C66FF867C}">
                  <a14:compatExt spid="_x0000_s10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12700</xdr:colOff>
          <xdr:row>15</xdr:row>
          <xdr:rowOff>482600</xdr:rowOff>
        </xdr:from>
        <xdr:to>
          <xdr:col>4</xdr:col>
          <xdr:colOff>838200</xdr:colOff>
          <xdr:row>15</xdr:row>
          <xdr:rowOff>711200</xdr:rowOff>
        </xdr:to>
        <xdr:sp macro="" textlink="">
          <xdr:nvSpPr>
            <xdr:cNvPr id="1032" name="Drop Down 8" hidden="1">
              <a:extLst>
                <a:ext uri="{63B3BB69-23CF-44E3-9099-C40C66FF867C}">
                  <a14:compatExt spid="_x0000_s10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15</xdr:row>
          <xdr:rowOff>482600</xdr:rowOff>
        </xdr:from>
        <xdr:to>
          <xdr:col>5</xdr:col>
          <xdr:colOff>838200</xdr:colOff>
          <xdr:row>15</xdr:row>
          <xdr:rowOff>711200</xdr:rowOff>
        </xdr:to>
        <xdr:sp macro="" textlink="">
          <xdr:nvSpPr>
            <xdr:cNvPr id="1035" name="Drop Down 11" hidden="1">
              <a:extLst>
                <a:ext uri="{63B3BB69-23CF-44E3-9099-C40C66FF867C}">
                  <a14:compatExt spid="_x0000_s1035"/>
                </a:ext>
              </a:extLst>
            </xdr:cNvPr>
            <xdr:cNvSpPr/>
          </xdr:nvSpPr>
          <xdr:spPr>
            <a:xfrm>
              <a:off x="0" y="0"/>
              <a:ext cx="0" cy="0"/>
            </a:xfrm>
            <a:prstGeom prst="rect">
              <a:avLst/>
            </a:prstGeom>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11" Type="http://schemas.openxmlformats.org/officeDocument/2006/relationships/oleObject" Target="../embeddings/oleObject5.bin"/><Relationship Id="rId12" Type="http://schemas.openxmlformats.org/officeDocument/2006/relationships/image" Target="../media/image5.png"/><Relationship Id="rId13" Type="http://schemas.openxmlformats.org/officeDocument/2006/relationships/oleObject" Target="../embeddings/oleObject6.bin"/><Relationship Id="rId14" Type="http://schemas.openxmlformats.org/officeDocument/2006/relationships/image" Target="../media/image6.png"/><Relationship Id="rId15" Type="http://schemas.openxmlformats.org/officeDocument/2006/relationships/oleObject" Target="../embeddings/oleObject7.bin"/><Relationship Id="rId16" Type="http://schemas.openxmlformats.org/officeDocument/2006/relationships/image" Target="../media/image7.png"/><Relationship Id="rId17" Type="http://schemas.openxmlformats.org/officeDocument/2006/relationships/oleObject" Target="../embeddings/oleObject8.bin"/><Relationship Id="rId18" Type="http://schemas.openxmlformats.org/officeDocument/2006/relationships/image" Target="../media/image8.png"/><Relationship Id="rId1" Type="http://schemas.openxmlformats.org/officeDocument/2006/relationships/drawing" Target="../drawings/drawing1.xml"/><Relationship Id="rId2" Type="http://schemas.openxmlformats.org/officeDocument/2006/relationships/vmlDrawing" Target="../drawings/vmlDrawing1.vml"/><Relationship Id="rId3" Type="http://schemas.openxmlformats.org/officeDocument/2006/relationships/oleObject" Target="../embeddings/oleObject1.bin"/><Relationship Id="rId4" Type="http://schemas.openxmlformats.org/officeDocument/2006/relationships/image" Target="../media/image1.png"/><Relationship Id="rId5" Type="http://schemas.openxmlformats.org/officeDocument/2006/relationships/oleObject" Target="../embeddings/oleObject2.bin"/><Relationship Id="rId6" Type="http://schemas.openxmlformats.org/officeDocument/2006/relationships/image" Target="../media/image2.png"/><Relationship Id="rId7" Type="http://schemas.openxmlformats.org/officeDocument/2006/relationships/oleObject" Target="../embeddings/oleObject3.bin"/><Relationship Id="rId8" Type="http://schemas.openxmlformats.org/officeDocument/2006/relationships/image" Target="../media/image3.png"/><Relationship Id="rId9" Type="http://schemas.openxmlformats.org/officeDocument/2006/relationships/oleObject" Target="../embeddings/oleObject4.bin"/><Relationship Id="rId10" Type="http://schemas.openxmlformats.org/officeDocument/2006/relationships/image" Target="../media/image4.png"/></Relationships>
</file>

<file path=xl/worksheets/_rels/sheet2.xml.rels><?xml version="1.0" encoding="UTF-8" standalone="yes"?>
<Relationships xmlns="http://schemas.openxmlformats.org/package/2006/relationships"><Relationship Id="rId3" Type="http://schemas.openxmlformats.org/officeDocument/2006/relationships/ctrlProp" Target="../ctrlProps/ctrlProp1.xml"/><Relationship Id="rId4" Type="http://schemas.openxmlformats.org/officeDocument/2006/relationships/ctrlProp" Target="../ctrlProps/ctrlProp2.xml"/><Relationship Id="rId5" Type="http://schemas.openxmlformats.org/officeDocument/2006/relationships/ctrlProp" Target="../ctrlProps/ctrlProp3.xml"/><Relationship Id="rId6" Type="http://schemas.openxmlformats.org/officeDocument/2006/relationships/ctrlProp" Target="../ctrlProps/ctrlProp4.xml"/><Relationship Id="rId7" Type="http://schemas.openxmlformats.org/officeDocument/2006/relationships/ctrlProp" Target="../ctrlProps/ctrlProp5.xml"/><Relationship Id="rId8" Type="http://schemas.openxmlformats.org/officeDocument/2006/relationships/ctrlProp" Target="../ctrlProps/ctrlProp6.xml"/><Relationship Id="rId9" Type="http://schemas.openxmlformats.org/officeDocument/2006/relationships/ctrlProp" Target="../ctrlProps/ctrlProp7.xml"/><Relationship Id="rId1" Type="http://schemas.openxmlformats.org/officeDocument/2006/relationships/drawing" Target="../drawings/drawing2.xml"/><Relationship Id="rId2"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enableFormatConditionsCalculation="0"/>
  <dimension ref="A1:P108"/>
  <sheetViews>
    <sheetView showGridLines="0" tabSelected="1" workbookViewId="0">
      <pane ySplit="9" topLeftCell="A15" activePane="bottomLeft" state="frozen"/>
      <selection pane="bottomLeft" activeCell="K16" sqref="K16"/>
    </sheetView>
  </sheetViews>
  <sheetFormatPr baseColWidth="10" defaultColWidth="10.83203125" defaultRowHeight="13" x14ac:dyDescent="0"/>
  <cols>
    <col min="1" max="1" width="20.6640625" style="2" customWidth="1"/>
    <col min="2" max="2" width="21" style="2" customWidth="1"/>
    <col min="3" max="3" width="21.1640625" style="2" customWidth="1"/>
    <col min="4" max="4" width="18.5" style="2" customWidth="1"/>
    <col min="5" max="5" width="13.1640625" style="2" customWidth="1"/>
    <col min="6" max="6" width="28.1640625" style="2" customWidth="1"/>
    <col min="7" max="7" width="20.5" style="2" customWidth="1"/>
    <col min="8" max="8" width="28.6640625" style="2" customWidth="1"/>
    <col min="9" max="9" width="20.5" style="2" customWidth="1"/>
    <col min="10" max="10" width="45.5" style="17" customWidth="1"/>
    <col min="11" max="11" width="29.6640625" style="17" customWidth="1"/>
    <col min="12" max="12" width="20.33203125" style="2" customWidth="1"/>
    <col min="13" max="13" width="14.5" style="2" customWidth="1"/>
    <col min="14" max="16384" width="10.83203125" style="2"/>
  </cols>
  <sheetData>
    <row r="1" spans="1:16" ht="16.5" thickBot="1">
      <c r="A1" s="1"/>
      <c r="B1" s="1"/>
      <c r="C1" s="1"/>
      <c r="D1" s="1"/>
      <c r="F1" s="1"/>
      <c r="G1" s="1"/>
      <c r="H1" s="48"/>
      <c r="I1" s="48"/>
      <c r="J1" s="16"/>
      <c r="K1" s="16"/>
    </row>
    <row r="2" spans="1:16" ht="15.75">
      <c r="A2" s="1"/>
      <c r="B2" s="3" t="s">
        <v>129</v>
      </c>
      <c r="C2" s="84" t="s">
        <v>22</v>
      </c>
      <c r="D2" s="85"/>
      <c r="F2" s="77" t="s">
        <v>0</v>
      </c>
      <c r="G2" s="78"/>
      <c r="H2" s="48"/>
      <c r="I2" s="48"/>
      <c r="J2" s="16"/>
    </row>
    <row r="3" spans="1:16" ht="15.75">
      <c r="A3" s="1"/>
      <c r="B3" s="4" t="s">
        <v>8</v>
      </c>
      <c r="C3" s="86">
        <v>11</v>
      </c>
      <c r="D3" s="87"/>
      <c r="F3" s="79"/>
      <c r="G3" s="80"/>
      <c r="H3" s="48"/>
      <c r="I3" s="48"/>
      <c r="J3" s="16"/>
    </row>
    <row r="4" spans="1:16" ht="16.5">
      <c r="A4" s="1"/>
      <c r="B4" s="4" t="s">
        <v>54</v>
      </c>
      <c r="C4" s="86" t="s">
        <v>145</v>
      </c>
      <c r="D4" s="87"/>
      <c r="E4" s="5"/>
      <c r="F4" s="47" t="s">
        <v>55</v>
      </c>
      <c r="G4" s="46" t="s">
        <v>147</v>
      </c>
      <c r="H4" s="48"/>
      <c r="I4" s="48"/>
      <c r="J4" s="16"/>
      <c r="K4" s="16"/>
    </row>
    <row r="5" spans="1:16" ht="16.5" thickBot="1">
      <c r="A5" s="1"/>
      <c r="B5" s="6" t="s">
        <v>1</v>
      </c>
      <c r="C5" s="88" t="s">
        <v>146</v>
      </c>
      <c r="D5" s="89"/>
      <c r="E5" s="5"/>
      <c r="F5" s="45" t="str">
        <f>IF(G4="Recurso","Motor del recurso","")</f>
        <v/>
      </c>
      <c r="G5" s="45"/>
      <c r="H5" s="48"/>
      <c r="I5" s="69"/>
      <c r="J5" s="16"/>
      <c r="K5" s="16"/>
    </row>
    <row r="6" spans="1:16" ht="16.5" thickBot="1">
      <c r="A6" s="1"/>
      <c r="B6" s="1"/>
      <c r="C6" s="1"/>
      <c r="D6" s="1"/>
      <c r="E6" s="7"/>
      <c r="F6" s="1"/>
      <c r="G6" s="1"/>
      <c r="H6" s="48"/>
      <c r="I6" s="48"/>
      <c r="J6" s="16"/>
      <c r="K6" s="16"/>
    </row>
    <row r="7" spans="1:16" ht="15" customHeight="1">
      <c r="A7" s="1"/>
      <c r="B7" s="32" t="s">
        <v>40</v>
      </c>
      <c r="C7" s="8" t="s">
        <v>148</v>
      </c>
      <c r="D7" s="31" t="s">
        <v>39</v>
      </c>
      <c r="F7" s="1"/>
      <c r="G7" s="1"/>
      <c r="H7" s="1"/>
      <c r="I7" s="1"/>
      <c r="J7" s="16"/>
      <c r="K7" s="16"/>
    </row>
    <row r="8" spans="1:16" s="9" customFormat="1" ht="16.5" thickBot="1">
      <c r="A8" s="10"/>
      <c r="B8" s="10"/>
      <c r="C8" s="10"/>
      <c r="D8" s="11"/>
      <c r="E8" s="11"/>
      <c r="F8" s="81" t="s">
        <v>62</v>
      </c>
      <c r="G8" s="82"/>
      <c r="H8" s="82"/>
      <c r="I8" s="83"/>
      <c r="J8" s="18"/>
      <c r="K8" s="12"/>
      <c r="L8" s="2"/>
      <c r="M8" s="2"/>
      <c r="N8" s="2"/>
      <c r="O8" s="2"/>
      <c r="P8" s="2"/>
    </row>
    <row r="9" spans="1:16" ht="26.25" thickBot="1">
      <c r="A9" s="28" t="s">
        <v>2</v>
      </c>
      <c r="B9" s="24" t="s">
        <v>9</v>
      </c>
      <c r="C9" s="23" t="s">
        <v>3</v>
      </c>
      <c r="D9" s="23" t="s">
        <v>4</v>
      </c>
      <c r="E9" s="23" t="s">
        <v>5</v>
      </c>
      <c r="F9" s="68" t="s">
        <v>61</v>
      </c>
      <c r="G9" s="68" t="s">
        <v>59</v>
      </c>
      <c r="H9" s="68" t="s">
        <v>60</v>
      </c>
      <c r="I9" s="68" t="s">
        <v>121</v>
      </c>
      <c r="J9" s="24" t="s">
        <v>6</v>
      </c>
      <c r="K9" s="25" t="s">
        <v>7</v>
      </c>
    </row>
    <row r="10" spans="1:16" s="12" customFormat="1" ht="189">
      <c r="A10" s="13" t="s">
        <v>149</v>
      </c>
      <c r="B10" s="13" t="s">
        <v>150</v>
      </c>
      <c r="C10" s="26" t="str">
        <f>IF(OR(B10&lt;&gt;"",J10&lt;&gt;""),IF($G$4="Recurso",CONCATENATE($G$4," ",$G$5),$G$4),"")</f>
        <v>Cuaderno de Estudio</v>
      </c>
      <c r="D10" s="14" t="s">
        <v>151</v>
      </c>
      <c r="E10" s="14" t="s">
        <v>173</v>
      </c>
      <c r="F10" s="14" t="str">
        <f>IF(OR(B10&lt;&gt;"",J10&lt;&gt;""),CONCATENATE($C$7,"_",$A10,IF($G$4="Cuaderno de Estudio","_small",CONCATENATE(IF(I10="","","n"),IF(LEFT($G$5,1)="F",".jpg",".png")))),"")</f>
        <v>CN_11_10_CO_IMG1_small</v>
      </c>
      <c r="G10" s="14" t="str">
        <f>IF(F10&lt;&gt;"",IF($G$4="Recurso",IF(LEFT($G$5,1)="M",VLOOKUP($G$5,'Definición técnica de imagenes'!$A$3:$G$17,5,FALSE),IF($G$5="F1",'Definición técnica de imagenes'!$E$15,'Definición técnica de imagenes'!$F$13)),'Definición técnica de imagenes'!$E$16),"")</f>
        <v>526 x 370 px</v>
      </c>
      <c r="H10" s="14" t="str">
        <f>IF(AND(I10&lt;&gt;"",I10&lt;&gt;0),IF(OR(B10&lt;&gt;"",J10&lt;&gt;""),CONCATENATE($C$7,"_",$A10,IF($G$4="Cuaderno de Estudio","_zoom",CONCATENATE("a",IF(LEFT($G$5,1)="F",".jpg",".png")))),""),"")</f>
        <v>CN_11_10_CO_IMG1_zoom</v>
      </c>
      <c r="I10" s="14" t="str">
        <f>IF(OR(B10&lt;&gt;"",J10&lt;&gt;""),IF($G$4="Recurso",IF(LEFT($G$5,1)="M",IF(VLOOKUP($G$5,'Definición técnica de imagenes'!$A$3:$G$17,6,FALSE)=0,"",VLOOKUP($G$5,'Definición técnica de imagenes'!$A$3:$G$17,6,FALSE)),IF($G$5="F1","","")),'Definición técnica de imagenes'!$F$16),"")</f>
        <v>800 x 600 px</v>
      </c>
      <c r="J10" s="14"/>
      <c r="K10" s="19" t="s">
        <v>152</v>
      </c>
    </row>
    <row r="11" spans="1:16" s="12" customFormat="1" ht="136.5" customHeight="1">
      <c r="A11" s="13" t="s">
        <v>153</v>
      </c>
      <c r="B11" s="72" t="s">
        <v>172</v>
      </c>
      <c r="C11" s="26" t="str">
        <f t="shared" ref="C11:C74" si="0">IF(OR(B11&lt;&gt;"",J11&lt;&gt;""),IF($G$4="Recurso",CONCATENATE($G$4," ",$G$5),$G$4),"")</f>
        <v>Cuaderno de Estudio</v>
      </c>
      <c r="D11" s="14" t="s">
        <v>175</v>
      </c>
      <c r="E11" s="14" t="s">
        <v>173</v>
      </c>
      <c r="F11" s="14" t="str">
        <f t="shared" ref="F11:F74" si="1">IF(OR(B11&lt;&gt;"",J11&lt;&gt;""),CONCATENATE($C$7,"_",$A11,IF($G$4="Cuaderno de Estudio","_small",CONCATENATE(IF(I11="","","n"),IF(LEFT($G$5,1)="F",".jpg",".png")))),"")</f>
        <v>CN_11_10_CO_IMG2_small</v>
      </c>
      <c r="G11" s="14" t="str">
        <f>IF(F11&lt;&gt;"",IF($G$4="Recurso",IF(LEFT($G$5,1)="M",VLOOKUP($G$5,'Definición técnica de imagenes'!$A$3:$G$17,5,FALSE),IF($G$5="F1",'Definición técnica de imagenes'!$E$15,'Definición técnica de imagenes'!$F$13)),'Definición técnica de imagenes'!$E$16),"")</f>
        <v>526 x 370 px</v>
      </c>
      <c r="H11" s="14" t="str">
        <f t="shared" ref="H11:H74" si="2">IF(AND(I11&lt;&gt;"",I11&lt;&gt;0),IF(OR(B11&lt;&gt;"",J11&lt;&gt;""),CONCATENATE($C$7,"_",$A11,IF($G$4="Cuaderno de Estudio","_zoom",CONCATENATE("a",IF(LEFT($G$5,1)="F",".jpg",".png")))),""),"")</f>
        <v>CN_11_10_CO_IMG2_zoom</v>
      </c>
      <c r="I11" s="14" t="str">
        <f>IF(OR(B11&lt;&gt;"",J11&lt;&gt;""),IF($G$4="Recurso",IF(LEFT($G$5,1)="M",IF(VLOOKUP($G$5,'Definición técnica de imagenes'!$A$3:$G$17,6,FALSE)=0,"",VLOOKUP($G$5,'Definición técnica de imagenes'!$A$3:$G$17,6,FALSE)),IF($G$5="F1","","")),'Definición técnica de imagenes'!$F$16),"")</f>
        <v>800 x 600 px</v>
      </c>
      <c r="J11" s="19"/>
      <c r="K11" s="15"/>
    </row>
    <row r="12" spans="1:16" s="12" customFormat="1" ht="162" customHeight="1">
      <c r="A12" s="13" t="s">
        <v>154</v>
      </c>
      <c r="B12" s="13" t="s">
        <v>174</v>
      </c>
      <c r="C12" s="26" t="str">
        <f t="shared" si="0"/>
        <v>Cuaderno de Estudio</v>
      </c>
      <c r="D12" s="14" t="s">
        <v>151</v>
      </c>
      <c r="E12" s="14" t="s">
        <v>173</v>
      </c>
      <c r="F12" s="14" t="str">
        <f t="shared" si="1"/>
        <v>CN_11_10_CO_IMG3_small</v>
      </c>
      <c r="G12" s="14" t="str">
        <f>IF(F12&lt;&gt;"",IF($G$4="Recurso",IF(LEFT($G$5,1)="M",VLOOKUP($G$5,'Definición técnica de imagenes'!$A$3:$G$17,5,FALSE),IF($G$5="F1",'Definición técnica de imagenes'!$E$15,'Definición técnica de imagenes'!$F$13)),'Definición técnica de imagenes'!$E$16),"")</f>
        <v>526 x 370 px</v>
      </c>
      <c r="H12" s="14" t="str">
        <f t="shared" si="2"/>
        <v>CN_11_10_CO_IMG3_zoom</v>
      </c>
      <c r="I12" s="14" t="str">
        <f>IF(OR(B12&lt;&gt;"",J12&lt;&gt;""),IF($G$4="Recurso",IF(LEFT($G$5,1)="M",IF(VLOOKUP($G$5,'Definición técnica de imagenes'!$A$3:$G$17,6,FALSE)=0,"",VLOOKUP($G$5,'Definición técnica de imagenes'!$A$3:$G$17,6,FALSE)),IF($G$5="F1","","")),'Definición técnica de imagenes'!$F$16),"")</f>
        <v>800 x 600 px</v>
      </c>
      <c r="J12" s="19"/>
      <c r="K12" s="19" t="s">
        <v>176</v>
      </c>
    </row>
    <row r="13" spans="1:16" s="12" customFormat="1" ht="150" customHeight="1">
      <c r="A13" s="13" t="s">
        <v>155</v>
      </c>
      <c r="B13" s="13" t="s">
        <v>177</v>
      </c>
      <c r="C13" s="26" t="str">
        <f t="shared" si="0"/>
        <v>Cuaderno de Estudio</v>
      </c>
      <c r="D13" s="14" t="s">
        <v>175</v>
      </c>
      <c r="E13" s="14" t="s">
        <v>173</v>
      </c>
      <c r="F13" s="14" t="str">
        <f t="shared" si="1"/>
        <v>CN_11_10_CO_IMG4_small</v>
      </c>
      <c r="G13" s="14" t="str">
        <f>IF(F13&lt;&gt;"",IF($G$4="Recurso",IF(LEFT($G$5,1)="M",VLOOKUP($G$5,'Definición técnica de imagenes'!$A$3:$G$17,5,FALSE),IF($G$5="F1",'Definición técnica de imagenes'!$E$15,'Definición técnica de imagenes'!$F$13)),'Definición técnica de imagenes'!$E$16),"")</f>
        <v>526 x 370 px</v>
      </c>
      <c r="H13" s="14" t="str">
        <f t="shared" si="2"/>
        <v>CN_11_10_CO_IMG4_zoom</v>
      </c>
      <c r="I13" s="14" t="str">
        <f>IF(OR(B13&lt;&gt;"",J13&lt;&gt;""),IF($G$4="Recurso",IF(LEFT($G$5,1)="M",IF(VLOOKUP($G$5,'Definición técnica de imagenes'!$A$3:$G$17,6,FALSE)=0,"",VLOOKUP($G$5,'Definición técnica de imagenes'!$A$3:$G$17,6,FALSE)),IF($G$5="F1","","")),'Definición técnica de imagenes'!$F$16),"")</f>
        <v>800 x 600 px</v>
      </c>
      <c r="J13" s="19"/>
      <c r="K13" s="19"/>
    </row>
    <row r="14" spans="1:16" s="12" customFormat="1" ht="270">
      <c r="A14" s="13" t="s">
        <v>156</v>
      </c>
      <c r="B14" s="73" t="s">
        <v>178</v>
      </c>
      <c r="C14" s="26" t="str">
        <f t="shared" si="0"/>
        <v>Cuaderno de Estudio</v>
      </c>
      <c r="D14" s="14" t="s">
        <v>175</v>
      </c>
      <c r="E14" s="14" t="s">
        <v>173</v>
      </c>
      <c r="F14" s="14" t="str">
        <f t="shared" si="1"/>
        <v>CN_11_10_CO_IMG5_small</v>
      </c>
      <c r="G14" s="14" t="str">
        <f>IF(F14&lt;&gt;"",IF($G$4="Recurso",IF(LEFT($G$5,1)="M",VLOOKUP($G$5,'Definición técnica de imagenes'!$A$3:$G$17,5,FALSE),IF($G$5="F1",'Definición técnica de imagenes'!$E$15,'Definición técnica de imagenes'!$F$13)),'Definición técnica de imagenes'!$E$16),"")</f>
        <v>526 x 370 px</v>
      </c>
      <c r="H14" s="14" t="str">
        <f t="shared" si="2"/>
        <v>CN_11_10_CO_IMG5_zoom</v>
      </c>
      <c r="I14" s="14" t="str">
        <f>IF(OR(B14&lt;&gt;"",J14&lt;&gt;""),IF($G$4="Recurso",IF(LEFT($G$5,1)="M",IF(VLOOKUP($G$5,'Definición técnica de imagenes'!$A$3:$G$17,6,FALSE)=0,"",VLOOKUP($G$5,'Definición técnica de imagenes'!$A$3:$G$17,6,FALSE)),IF($G$5="F1","","")),'Definición técnica de imagenes'!$F$16),"")</f>
        <v>800 x 600 px</v>
      </c>
      <c r="J14" s="19"/>
      <c r="K14" s="19" t="s">
        <v>216</v>
      </c>
    </row>
    <row r="15" spans="1:16" s="12" customFormat="1" ht="117" customHeight="1">
      <c r="A15" s="13" t="s">
        <v>157</v>
      </c>
      <c r="B15" s="26" t="s">
        <v>179</v>
      </c>
      <c r="C15" s="26" t="str">
        <f t="shared" si="0"/>
        <v>Cuaderno de Estudio</v>
      </c>
      <c r="D15" s="14" t="s">
        <v>175</v>
      </c>
      <c r="E15" s="14" t="s">
        <v>173</v>
      </c>
      <c r="F15" s="14" t="str">
        <f t="shared" si="1"/>
        <v>CN_11_10_CO_IMG6_small</v>
      </c>
      <c r="G15" s="14" t="str">
        <f>IF(F15&lt;&gt;"",IF($G$4="Recurso",IF(LEFT($G$5,1)="M",VLOOKUP($G$5,'Definición técnica de imagenes'!$A$3:$G$17,5,FALSE),IF($G$5="F1",'Definición técnica de imagenes'!$E$15,'Definición técnica de imagenes'!$F$13)),'Definición técnica de imagenes'!$E$16),"")</f>
        <v>526 x 370 px</v>
      </c>
      <c r="H15" s="14" t="str">
        <f t="shared" si="2"/>
        <v>CN_11_10_CO_IMG6_zoom</v>
      </c>
      <c r="I15" s="14" t="str">
        <f>IF(OR(B15&lt;&gt;"",J15&lt;&gt;""),IF($G$4="Recurso",IF(LEFT($G$5,1)="M",IF(VLOOKUP($G$5,'Definición técnica de imagenes'!$A$3:$G$17,6,FALSE)=0,"",VLOOKUP($G$5,'Definición técnica de imagenes'!$A$3:$G$17,6,FALSE)),IF($G$5="F1","","")),'Definición técnica de imagenes'!$F$16),"")</f>
        <v>800 x 600 px</v>
      </c>
      <c r="J15" s="20"/>
      <c r="K15" s="20"/>
    </row>
    <row r="16" spans="1:16" s="12" customFormat="1" ht="270">
      <c r="A16" s="13" t="s">
        <v>158</v>
      </c>
      <c r="B16" s="73" t="s">
        <v>180</v>
      </c>
      <c r="C16" s="26" t="str">
        <f t="shared" si="0"/>
        <v>Cuaderno de Estudio</v>
      </c>
      <c r="D16" s="14" t="s">
        <v>151</v>
      </c>
      <c r="E16" s="14" t="s">
        <v>173</v>
      </c>
      <c r="F16" s="14" t="str">
        <f t="shared" si="1"/>
        <v>CN_11_10_CO_IMG7_small</v>
      </c>
      <c r="G16" s="14" t="str">
        <f>IF(F16&lt;&gt;"",IF($G$4="Recurso",IF(LEFT($G$5,1)="M",VLOOKUP($G$5,'Definición técnica de imagenes'!$A$3:$G$17,5,FALSE),IF($G$5="F1",'Definición técnica de imagenes'!$E$15,'Definición técnica de imagenes'!$F$13)),'Definición técnica de imagenes'!$E$16),"")</f>
        <v>526 x 370 px</v>
      </c>
      <c r="H16" s="14" t="str">
        <f t="shared" si="2"/>
        <v>CN_11_10_CO_IMG7_zoom</v>
      </c>
      <c r="I16" s="14" t="str">
        <f>IF(OR(B16&lt;&gt;"",J16&lt;&gt;""),IF($G$4="Recurso",IF(LEFT($G$5,1)="M",IF(VLOOKUP($G$5,'Definición técnica de imagenes'!$A$3:$G$17,6,FALSE)=0,"",VLOOKUP($G$5,'Definición técnica de imagenes'!$A$3:$G$17,6,FALSE)),IF($G$5="F1","","")),'Definición técnica de imagenes'!$F$16),"")</f>
        <v>800 x 600 px</v>
      </c>
      <c r="J16" s="27"/>
      <c r="K16" s="74" t="s">
        <v>217</v>
      </c>
    </row>
    <row r="17" spans="1:11" s="12" customFormat="1" ht="132.75" customHeight="1">
      <c r="A17" s="13" t="s">
        <v>159</v>
      </c>
      <c r="B17" s="13" t="s">
        <v>181</v>
      </c>
      <c r="C17" s="26" t="str">
        <f t="shared" si="0"/>
        <v>Cuaderno de Estudio</v>
      </c>
      <c r="D17" s="14" t="s">
        <v>151</v>
      </c>
      <c r="E17" s="14" t="s">
        <v>173</v>
      </c>
      <c r="F17" s="14" t="str">
        <f t="shared" si="1"/>
        <v>CN_11_10_CO_IMG8_small</v>
      </c>
      <c r="G17" s="14" t="str">
        <f>IF(F17&lt;&gt;"",IF($G$4="Recurso",IF(LEFT($G$5,1)="M",VLOOKUP($G$5,'Definición técnica de imagenes'!$A$3:$G$17,5,FALSE),IF($G$5="F1",'Definición técnica de imagenes'!$E$15,'Definición técnica de imagenes'!$F$13)),'Definición técnica de imagenes'!$E$16),"")</f>
        <v>526 x 370 px</v>
      </c>
      <c r="H17" s="14" t="str">
        <f t="shared" si="2"/>
        <v>CN_11_10_CO_IMG8_zoom</v>
      </c>
      <c r="I17" s="14" t="str">
        <f>IF(OR(B17&lt;&gt;"",J17&lt;&gt;""),IF($G$4="Recurso",IF(LEFT($G$5,1)="M",IF(VLOOKUP($G$5,'Definición técnica de imagenes'!$A$3:$G$17,6,FALSE)=0,"",VLOOKUP($G$5,'Definición técnica de imagenes'!$A$3:$G$17,6,FALSE)),IF($G$5="F1","","")),'Definición técnica de imagenes'!$F$16),"")</f>
        <v>800 x 600 px</v>
      </c>
      <c r="J17" s="20"/>
      <c r="K17" s="27" t="s">
        <v>182</v>
      </c>
    </row>
    <row r="18" spans="1:11" s="12" customFormat="1" ht="132.75" customHeight="1">
      <c r="A18" s="13" t="s">
        <v>160</v>
      </c>
      <c r="B18" s="13" t="s">
        <v>183</v>
      </c>
      <c r="C18" s="26" t="str">
        <f t="shared" si="0"/>
        <v>Cuaderno de Estudio</v>
      </c>
      <c r="D18" s="14" t="s">
        <v>175</v>
      </c>
      <c r="E18" s="14" t="s">
        <v>173</v>
      </c>
      <c r="F18" s="14" t="str">
        <f t="shared" si="1"/>
        <v>CN_11_10_CO_IMG9_small</v>
      </c>
      <c r="G18" s="14" t="str">
        <f>IF(F18&lt;&gt;"",IF($G$4="Recurso",IF(LEFT($G$5,1)="M",VLOOKUP($G$5,'Definición técnica de imagenes'!$A$3:$G$17,5,FALSE),IF($G$5="F1",'Definición técnica de imagenes'!$E$15,'Definición técnica de imagenes'!$F$13)),'Definición técnica de imagenes'!$E$16),"")</f>
        <v>526 x 370 px</v>
      </c>
      <c r="H18" s="14" t="str">
        <f t="shared" si="2"/>
        <v>CN_11_10_CO_IMG9_zoom</v>
      </c>
      <c r="I18" s="14" t="str">
        <f>IF(OR(B18&lt;&gt;"",J18&lt;&gt;""),IF($G$4="Recurso",IF(LEFT($G$5,1)="M",IF(VLOOKUP($G$5,'Definición técnica de imagenes'!$A$3:$G$17,6,FALSE)=0,"",VLOOKUP($G$5,'Definición técnica de imagenes'!$A$3:$G$17,6,FALSE)),IF($G$5="F1","","")),'Definición técnica de imagenes'!$F$16),"")</f>
        <v>800 x 600 px</v>
      </c>
      <c r="J18" s="20"/>
      <c r="K18" s="20"/>
    </row>
    <row r="19" spans="1:11" s="12" customFormat="1" ht="57">
      <c r="A19" s="13" t="s">
        <v>161</v>
      </c>
      <c r="B19" s="13" t="s">
        <v>188</v>
      </c>
      <c r="C19" s="26" t="str">
        <f t="shared" si="0"/>
        <v>Cuaderno de Estudio</v>
      </c>
      <c r="D19" s="14" t="s">
        <v>151</v>
      </c>
      <c r="E19" s="14" t="s">
        <v>173</v>
      </c>
      <c r="F19" s="14" t="str">
        <f t="shared" si="1"/>
        <v>CN_11_10_CO_IMG10_small</v>
      </c>
      <c r="G19" s="14" t="str">
        <f>IF(F19&lt;&gt;"",IF($G$4="Recurso",IF(LEFT($G$5,1)="M",VLOOKUP($G$5,'Definición técnica de imagenes'!$A$3:$G$17,5,FALSE),IF($G$5="F1",'Definición técnica de imagenes'!$E$15,'Definición técnica de imagenes'!$F$13)),'Definición técnica de imagenes'!$E$16),"")</f>
        <v>526 x 370 px</v>
      </c>
      <c r="H19" s="14" t="str">
        <f t="shared" si="2"/>
        <v>CN_11_10_CO_IMG10_zoom</v>
      </c>
      <c r="I19" s="14" t="str">
        <f>IF(OR(B19&lt;&gt;"",J19&lt;&gt;""),IF($G$4="Recurso",IF(LEFT($G$5,1)="M",IF(VLOOKUP($G$5,'Definición técnica de imagenes'!$A$3:$G$17,6,FALSE)=0,"",VLOOKUP($G$5,'Definición técnica de imagenes'!$A$3:$G$17,6,FALSE)),IF($G$5="F1","","")),'Definición técnica de imagenes'!$F$16),"")</f>
        <v>800 x 600 px</v>
      </c>
      <c r="J19" s="27"/>
      <c r="K19" s="29" t="s">
        <v>191</v>
      </c>
    </row>
    <row r="20" spans="1:11" s="12" customFormat="1" ht="250" customHeight="1">
      <c r="A20" s="13" t="s">
        <v>162</v>
      </c>
      <c r="B20" s="13" t="s">
        <v>184</v>
      </c>
      <c r="C20" s="26" t="str">
        <f t="shared" si="0"/>
        <v>Cuaderno de Estudio</v>
      </c>
      <c r="D20" s="14" t="s">
        <v>151</v>
      </c>
      <c r="E20" s="14" t="s">
        <v>173</v>
      </c>
      <c r="F20" s="14" t="str">
        <f t="shared" si="1"/>
        <v>CN_11_10_CO_IMG11_small</v>
      </c>
      <c r="G20" s="14" t="str">
        <f>IF(F20&lt;&gt;"",IF($G$4="Recurso",IF(LEFT($G$5,1)="M",VLOOKUP($G$5,'Definición técnica de imagenes'!$A$3:$G$17,5,FALSE),IF($G$5="F1",'Definición técnica de imagenes'!$E$15,'Definición técnica de imagenes'!$F$13)),'Definición técnica de imagenes'!$E$16),"")</f>
        <v>526 x 370 px</v>
      </c>
      <c r="H20" s="14" t="str">
        <f t="shared" si="2"/>
        <v>CN_11_10_CO_IMG11_zoom</v>
      </c>
      <c r="I20" s="14" t="str">
        <f>IF(OR(B20&lt;&gt;"",J20&lt;&gt;""),IF($G$4="Recurso",IF(LEFT($G$5,1)="M",IF(VLOOKUP($G$5,'Definición técnica de imagenes'!$A$3:$G$17,6,FALSE)=0,"",VLOOKUP($G$5,'Definición técnica de imagenes'!$A$3:$G$17,6,FALSE)),IF($G$5="F1","","")),'Definición técnica de imagenes'!$F$16),"")</f>
        <v>800 x 600 px</v>
      </c>
      <c r="J20"/>
      <c r="K20" s="74" t="s">
        <v>185</v>
      </c>
    </row>
    <row r="21" spans="1:11" s="12" customFormat="1" ht="200" customHeight="1">
      <c r="A21" s="13" t="s">
        <v>163</v>
      </c>
      <c r="B21" s="13" t="s">
        <v>184</v>
      </c>
      <c r="C21" s="26" t="str">
        <f t="shared" si="0"/>
        <v>Cuaderno de Estudio</v>
      </c>
      <c r="D21" s="14" t="s">
        <v>151</v>
      </c>
      <c r="E21" s="14" t="s">
        <v>173</v>
      </c>
      <c r="F21" s="14" t="str">
        <f t="shared" si="1"/>
        <v>CN_11_10_CO_IMG12_small</v>
      </c>
      <c r="G21" s="14" t="str">
        <f>IF(F21&lt;&gt;"",IF($G$4="Recurso",IF(LEFT($G$5,1)="M",VLOOKUP($G$5,'Definición técnica de imagenes'!$A$3:$G$17,5,FALSE),IF($G$5="F1",'Definición técnica de imagenes'!$E$15,'Definición técnica de imagenes'!$F$13)),'Definición técnica de imagenes'!$E$16),"")</f>
        <v>526 x 370 px</v>
      </c>
      <c r="H21" s="14" t="str">
        <f t="shared" si="2"/>
        <v>CN_11_10_CO_IMG12_zoom</v>
      </c>
      <c r="I21" s="14" t="str">
        <f>IF(OR(B21&lt;&gt;"",J21&lt;&gt;""),IF($G$4="Recurso",IF(LEFT($G$5,1)="M",IF(VLOOKUP($G$5,'Definición técnica de imagenes'!$A$3:$G$17,6,FALSE)=0,"",VLOOKUP($G$5,'Definición técnica de imagenes'!$A$3:$G$17,6,FALSE)),IF($G$5="F1","","")),'Definición técnica de imagenes'!$F$16),"")</f>
        <v>800 x 600 px</v>
      </c>
      <c r="J21" s="20"/>
      <c r="K21" s="74" t="s">
        <v>186</v>
      </c>
    </row>
    <row r="22" spans="1:11" s="12" customFormat="1" ht="200" customHeight="1">
      <c r="A22" s="13" t="s">
        <v>164</v>
      </c>
      <c r="B22" s="13" t="s">
        <v>184</v>
      </c>
      <c r="C22" s="26" t="str">
        <f t="shared" si="0"/>
        <v>Cuaderno de Estudio</v>
      </c>
      <c r="D22" s="14" t="s">
        <v>151</v>
      </c>
      <c r="E22" s="14" t="s">
        <v>173</v>
      </c>
      <c r="F22" s="14" t="str">
        <f t="shared" si="1"/>
        <v>CN_11_10_CO_IMG13_small</v>
      </c>
      <c r="G22" s="14" t="str">
        <f>IF(F22&lt;&gt;"",IF($G$4="Recurso",IF(LEFT($G$5,1)="M",VLOOKUP($G$5,'Definición técnica de imagenes'!$A$3:$G$17,5,FALSE),IF($G$5="F1",'Definición técnica de imagenes'!$E$15,'Definición técnica de imagenes'!$F$13)),'Definición técnica de imagenes'!$E$16),"")</f>
        <v>526 x 370 px</v>
      </c>
      <c r="H22" s="14" t="str">
        <f t="shared" si="2"/>
        <v>CN_11_10_CO_IMG13_zoom</v>
      </c>
      <c r="I22" s="14" t="str">
        <f>IF(OR(B22&lt;&gt;"",J22&lt;&gt;""),IF($G$4="Recurso",IF(LEFT($G$5,1)="M",IF(VLOOKUP($G$5,'Definición técnica de imagenes'!$A$3:$G$17,6,FALSE)=0,"",VLOOKUP($G$5,'Definición técnica de imagenes'!$A$3:$G$17,6,FALSE)),IF($G$5="F1","","")),'Definición técnica de imagenes'!$F$16),"")</f>
        <v>800 x 600 px</v>
      </c>
      <c r="J22"/>
      <c r="K22" s="74" t="s">
        <v>187</v>
      </c>
    </row>
    <row r="23" spans="1:11" s="12" customFormat="1" ht="116.25" customHeight="1">
      <c r="A23" s="13" t="s">
        <v>165</v>
      </c>
      <c r="B23" s="13" t="s">
        <v>188</v>
      </c>
      <c r="C23" s="26" t="str">
        <f t="shared" si="0"/>
        <v>Cuaderno de Estudio</v>
      </c>
      <c r="D23" s="14" t="s">
        <v>151</v>
      </c>
      <c r="E23" s="14" t="s">
        <v>173</v>
      </c>
      <c r="F23" s="14" t="str">
        <f t="shared" si="1"/>
        <v>CN_11_10_CO_IMG14_small</v>
      </c>
      <c r="G23" s="14" t="str">
        <f>IF(F23&lt;&gt;"",IF($G$4="Recurso",IF(LEFT($G$5,1)="M",VLOOKUP($G$5,'Definición técnica de imagenes'!$A$3:$G$17,5,FALSE),IF($G$5="F1",'Definición técnica de imagenes'!$E$15,'Definición técnica de imagenes'!$F$13)),'Definición técnica de imagenes'!$E$16),"")</f>
        <v>526 x 370 px</v>
      </c>
      <c r="H23" s="14" t="str">
        <f t="shared" si="2"/>
        <v>CN_11_10_CO_IMG14_zoom</v>
      </c>
      <c r="I23" s="14" t="str">
        <f>IF(OR(B23&lt;&gt;"",J23&lt;&gt;""),IF($G$4="Recurso",IF(LEFT($G$5,1)="M",IF(VLOOKUP($G$5,'Definición técnica de imagenes'!$A$3:$G$17,6,FALSE)=0,"",VLOOKUP($G$5,'Definición técnica de imagenes'!$A$3:$G$17,6,FALSE)),IF($G$5="F1","","")),'Definición técnica de imagenes'!$F$16),"")</f>
        <v>800 x 600 px</v>
      </c>
      <c r="J23"/>
      <c r="K23" s="19" t="s">
        <v>189</v>
      </c>
    </row>
    <row r="24" spans="1:11" s="12" customFormat="1" ht="135.75" customHeight="1">
      <c r="A24" s="13" t="s">
        <v>166</v>
      </c>
      <c r="B24" s="13" t="s">
        <v>188</v>
      </c>
      <c r="C24" s="26" t="str">
        <f t="shared" si="0"/>
        <v>Cuaderno de Estudio</v>
      </c>
      <c r="D24" s="14" t="s">
        <v>151</v>
      </c>
      <c r="E24" s="14" t="s">
        <v>173</v>
      </c>
      <c r="F24" s="14" t="str">
        <f t="shared" si="1"/>
        <v>CN_11_10_CO_IMG15_small</v>
      </c>
      <c r="G24" s="14" t="str">
        <f>IF(F24&lt;&gt;"",IF($G$4="Recurso",IF(LEFT($G$5,1)="M",VLOOKUP($G$5,'Definición técnica de imagenes'!$A$3:$G$17,5,FALSE),IF($G$5="F1",'Definición técnica de imagenes'!$E$15,'Definición técnica de imagenes'!$F$13)),'Definición técnica de imagenes'!$E$16),"")</f>
        <v>526 x 370 px</v>
      </c>
      <c r="H24" s="14" t="str">
        <f t="shared" si="2"/>
        <v>CN_11_10_CO_IMG15_zoom</v>
      </c>
      <c r="I24" s="14" t="str">
        <f>IF(OR(B24&lt;&gt;"",J24&lt;&gt;""),IF($G$4="Recurso",IF(LEFT($G$5,1)="M",IF(VLOOKUP($G$5,'Definición técnica de imagenes'!$A$3:$G$17,6,FALSE)=0,"",VLOOKUP($G$5,'Definición técnica de imagenes'!$A$3:$G$17,6,FALSE)),IF($G$5="F1","","")),'Definición técnica de imagenes'!$F$16),"")</f>
        <v>800 x 600 px</v>
      </c>
      <c r="J24" s="14"/>
      <c r="K24" s="15" t="s">
        <v>190</v>
      </c>
    </row>
    <row r="25" spans="1:11" s="12" customFormat="1" ht="120.75" customHeight="1">
      <c r="A25" s="13" t="s">
        <v>167</v>
      </c>
      <c r="B25" s="13" t="s">
        <v>188</v>
      </c>
      <c r="C25" s="26" t="str">
        <f t="shared" si="0"/>
        <v>Cuaderno de Estudio</v>
      </c>
      <c r="D25" s="14" t="s">
        <v>151</v>
      </c>
      <c r="E25" s="14"/>
      <c r="F25" s="14" t="str">
        <f t="shared" si="1"/>
        <v>CN_11_10_CO_IMG16_small</v>
      </c>
      <c r="G25" s="14" t="str">
        <f>IF(F25&lt;&gt;"",IF($G$4="Recurso",IF(LEFT($G$5,1)="M",VLOOKUP($G$5,'Definición técnica de imagenes'!$A$3:$G$17,5,FALSE),IF($G$5="F1",'Definición técnica de imagenes'!$E$15,'Definición técnica de imagenes'!$F$13)),'Definición técnica de imagenes'!$E$16),"")</f>
        <v>526 x 370 px</v>
      </c>
      <c r="H25" s="14" t="str">
        <f t="shared" si="2"/>
        <v>CN_11_10_CO_IMG16_zoom</v>
      </c>
      <c r="I25" s="14" t="str">
        <f>IF(OR(B25&lt;&gt;"",J25&lt;&gt;""),IF($G$4="Recurso",IF(LEFT($G$5,1)="M",IF(VLOOKUP($G$5,'Definición técnica de imagenes'!$A$3:$G$17,6,FALSE)=0,"",VLOOKUP($G$5,'Definición técnica de imagenes'!$A$3:$G$17,6,FALSE)),IF($G$5="F1","","")),'Definición técnica de imagenes'!$F$16),"")</f>
        <v>800 x 600 px</v>
      </c>
      <c r="J25" s="75"/>
      <c r="K25" s="76" t="s">
        <v>203</v>
      </c>
    </row>
    <row r="26" spans="1:11" s="12" customFormat="1" ht="143.25" customHeight="1">
      <c r="A26" s="13" t="s">
        <v>168</v>
      </c>
      <c r="B26" s="13" t="s">
        <v>188</v>
      </c>
      <c r="C26" s="26" t="str">
        <f t="shared" si="0"/>
        <v>Cuaderno de Estudio</v>
      </c>
      <c r="D26" s="14" t="s">
        <v>151</v>
      </c>
      <c r="E26" s="14"/>
      <c r="F26" s="14" t="str">
        <f t="shared" si="1"/>
        <v>CN_11_10_CO_IMG17_small</v>
      </c>
      <c r="G26" s="14" t="str">
        <f>IF(F26&lt;&gt;"",IF($G$4="Recurso",IF(LEFT($G$5,1)="M",VLOOKUP($G$5,'Definición técnica de imagenes'!$A$3:$G$17,5,FALSE),IF($G$5="F1",'Definición técnica de imagenes'!$E$15,'Definición técnica de imagenes'!$F$13)),'Definición técnica de imagenes'!$E$16),"")</f>
        <v>526 x 370 px</v>
      </c>
      <c r="H26" s="14" t="str">
        <f t="shared" si="2"/>
        <v>CN_11_10_CO_IMG17_zoom</v>
      </c>
      <c r="I26" s="14" t="str">
        <f>IF(OR(B26&lt;&gt;"",J26&lt;&gt;""),IF($G$4="Recurso",IF(LEFT($G$5,1)="M",IF(VLOOKUP($G$5,'Definición técnica de imagenes'!$A$3:$G$17,6,FALSE)=0,"",VLOOKUP($G$5,'Definición técnica de imagenes'!$A$3:$G$17,6,FALSE)),IF($G$5="F1","","")),'Definición técnica de imagenes'!$F$16),"")</f>
        <v>800 x 600 px</v>
      </c>
      <c r="J26"/>
      <c r="K26" s="76" t="s">
        <v>204</v>
      </c>
    </row>
    <row r="27" spans="1:11" s="12" customFormat="1" ht="95.25" customHeight="1">
      <c r="A27" s="13" t="s">
        <v>169</v>
      </c>
      <c r="B27" s="13" t="s">
        <v>192</v>
      </c>
      <c r="C27" s="26" t="str">
        <f t="shared" si="0"/>
        <v>Cuaderno de Estudio</v>
      </c>
      <c r="D27" s="14" t="s">
        <v>175</v>
      </c>
      <c r="E27" s="14" t="s">
        <v>173</v>
      </c>
      <c r="F27" s="14" t="str">
        <f t="shared" si="1"/>
        <v>CN_11_10_CO_IMG18_small</v>
      </c>
      <c r="G27" s="14" t="str">
        <f>IF(F27&lt;&gt;"",IF($G$4="Recurso",IF(LEFT($G$5,1)="M",VLOOKUP($G$5,'Definición técnica de imagenes'!$A$3:$G$17,5,FALSE),IF($G$5="F1",'Definición técnica de imagenes'!$E$15,'Definición técnica de imagenes'!$F$13)),'Definición técnica de imagenes'!$E$16),"")</f>
        <v>526 x 370 px</v>
      </c>
      <c r="H27" s="14" t="str">
        <f t="shared" si="2"/>
        <v>CN_11_10_CO_IMG18_zoom</v>
      </c>
      <c r="I27" s="14" t="str">
        <f>IF(OR(B27&lt;&gt;"",J27&lt;&gt;""),IF($G$4="Recurso",IF(LEFT($G$5,1)="M",IF(VLOOKUP($G$5,'Definición técnica de imagenes'!$A$3:$G$17,6,FALSE)=0,"",VLOOKUP($G$5,'Definición técnica de imagenes'!$A$3:$G$17,6,FALSE)),IF($G$5="F1","","")),'Definición técnica de imagenes'!$F$16),"")</f>
        <v>800 x 600 px</v>
      </c>
      <c r="J27" s="19"/>
      <c r="K27" s="19"/>
    </row>
    <row r="28" spans="1:11" s="12" customFormat="1" ht="192.75" customHeight="1">
      <c r="A28" s="13" t="s">
        <v>170</v>
      </c>
      <c r="B28" s="13" t="s">
        <v>188</v>
      </c>
      <c r="C28" s="26" t="str">
        <f t="shared" si="0"/>
        <v>Cuaderno de Estudio</v>
      </c>
      <c r="D28" s="14" t="s">
        <v>151</v>
      </c>
      <c r="E28" s="14"/>
      <c r="F28" s="14" t="str">
        <f t="shared" si="1"/>
        <v>CN_11_10_CO_IMG19_small</v>
      </c>
      <c r="G28" s="14" t="str">
        <f>IF(F28&lt;&gt;"",IF($G$4="Recurso",IF(LEFT($G$5,1)="M",VLOOKUP($G$5,'Definición técnica de imagenes'!$A$3:$G$17,5,FALSE),IF($G$5="F1",'Definición técnica de imagenes'!$E$15,'Definición técnica de imagenes'!$F$13)),'Definición técnica de imagenes'!$E$16),"")</f>
        <v>526 x 370 px</v>
      </c>
      <c r="H28" s="14" t="str">
        <f t="shared" si="2"/>
        <v>CN_11_10_CO_IMG19_zoom</v>
      </c>
      <c r="I28" s="14" t="str">
        <f>IF(OR(B28&lt;&gt;"",J28&lt;&gt;""),IF($G$4="Recurso",IF(LEFT($G$5,1)="M",IF(VLOOKUP($G$5,'Definición técnica de imagenes'!$A$3:$G$17,6,FALSE)=0,"",VLOOKUP($G$5,'Definición técnica de imagenes'!$A$3:$G$17,6,FALSE)),IF($G$5="F1","","")),'Definición técnica de imagenes'!$F$16),"")</f>
        <v>800 x 600 px</v>
      </c>
      <c r="J28" s="19"/>
      <c r="K28" s="19" t="s">
        <v>205</v>
      </c>
    </row>
    <row r="29" spans="1:11" s="12" customFormat="1" ht="250" customHeight="1">
      <c r="A29" s="13" t="s">
        <v>171</v>
      </c>
      <c r="B29" s="13" t="s">
        <v>188</v>
      </c>
      <c r="C29" s="26" t="str">
        <f t="shared" si="0"/>
        <v>Cuaderno de Estudio</v>
      </c>
      <c r="D29" s="14" t="s">
        <v>151</v>
      </c>
      <c r="E29" s="14"/>
      <c r="F29" s="14" t="str">
        <f t="shared" si="1"/>
        <v>CN_11_10_CO_IMG20_small</v>
      </c>
      <c r="G29" s="14" t="str">
        <f>IF(F29&lt;&gt;"",IF($G$4="Recurso",IF(LEFT($G$5,1)="M",VLOOKUP($G$5,'Definición técnica de imagenes'!$A$3:$G$17,5,FALSE),IF($G$5="F1",'Definición técnica de imagenes'!$E$15,'Definición técnica de imagenes'!$F$13)),'Definición técnica de imagenes'!$E$16),"")</f>
        <v>526 x 370 px</v>
      </c>
      <c r="H29" s="14" t="str">
        <f t="shared" si="2"/>
        <v>CN_11_10_CO_IMG20_zoom</v>
      </c>
      <c r="I29" s="14" t="str">
        <f>IF(OR(B29&lt;&gt;"",J29&lt;&gt;""),IF($G$4="Recurso",IF(LEFT($G$5,1)="M",IF(VLOOKUP($G$5,'Definición técnica de imagenes'!$A$3:$G$17,6,FALSE)=0,"",VLOOKUP($G$5,'Definición técnica de imagenes'!$A$3:$G$17,6,FALSE)),IF($G$5="F1","","")),'Definición técnica de imagenes'!$F$16),"")</f>
        <v>800 x 600 px</v>
      </c>
      <c r="J29" s="19"/>
      <c r="K29" s="19" t="s">
        <v>206</v>
      </c>
    </row>
    <row r="30" spans="1:11" s="12" customFormat="1" ht="200" customHeight="1">
      <c r="A30" s="13" t="s">
        <v>193</v>
      </c>
      <c r="B30" s="13" t="s">
        <v>188</v>
      </c>
      <c r="C30" s="26" t="str">
        <f t="shared" si="0"/>
        <v>Cuaderno de Estudio</v>
      </c>
      <c r="D30" s="14" t="s">
        <v>151</v>
      </c>
      <c r="E30" s="14"/>
      <c r="F30" s="14" t="str">
        <f t="shared" si="1"/>
        <v>CN_11_10_CO_IMG21_small</v>
      </c>
      <c r="G30" s="14" t="str">
        <f>IF(F30&lt;&gt;"",IF($G$4="Recurso",IF(LEFT($G$5,1)="M",VLOOKUP($G$5,'Definición técnica de imagenes'!$A$3:$G$17,5,FALSE),IF($G$5="F1",'Definición técnica de imagenes'!$E$15,'Definición técnica de imagenes'!$F$13)),'Definición técnica de imagenes'!$E$16),"")</f>
        <v>526 x 370 px</v>
      </c>
      <c r="H30" s="14" t="str">
        <f t="shared" si="2"/>
        <v>CN_11_10_CO_IMG21_zoom</v>
      </c>
      <c r="I30" s="14" t="str">
        <f>IF(OR(B30&lt;&gt;"",J30&lt;&gt;""),IF($G$4="Recurso",IF(LEFT($G$5,1)="M",IF(VLOOKUP($G$5,'Definición técnica de imagenes'!$A$3:$G$17,6,FALSE)=0,"",VLOOKUP($G$5,'Definición técnica de imagenes'!$A$3:$G$17,6,FALSE)),IF($G$5="F1","","")),'Definición técnica de imagenes'!$F$16),"")</f>
        <v>800 x 600 px</v>
      </c>
      <c r="J30"/>
      <c r="K30" s="19" t="s">
        <v>207</v>
      </c>
    </row>
    <row r="31" spans="1:11" s="12" customFormat="1" ht="150" customHeight="1">
      <c r="A31" s="13" t="s">
        <v>194</v>
      </c>
      <c r="B31" s="13" t="s">
        <v>188</v>
      </c>
      <c r="C31" s="26" t="str">
        <f t="shared" si="0"/>
        <v>Cuaderno de Estudio</v>
      </c>
      <c r="D31" s="14" t="s">
        <v>151</v>
      </c>
      <c r="E31" s="14"/>
      <c r="F31" s="14" t="str">
        <f t="shared" si="1"/>
        <v>CN_11_10_CO_IMG22_small</v>
      </c>
      <c r="G31" s="14" t="str">
        <f>IF(F31&lt;&gt;"",IF($G$4="Recurso",IF(LEFT($G$5,1)="M",VLOOKUP($G$5,'Definición técnica de imagenes'!$A$3:$G$17,5,FALSE),IF($G$5="F1",'Definición técnica de imagenes'!$E$15,'Definición técnica de imagenes'!$F$13)),'Definición técnica de imagenes'!$E$16),"")</f>
        <v>526 x 370 px</v>
      </c>
      <c r="H31" s="14" t="str">
        <f t="shared" si="2"/>
        <v>CN_11_10_CO_IMG22_zoom</v>
      </c>
      <c r="I31" s="14" t="str">
        <f>IF(OR(B31&lt;&gt;"",J31&lt;&gt;""),IF($G$4="Recurso",IF(LEFT($G$5,1)="M",IF(VLOOKUP($G$5,'Definición técnica de imagenes'!$A$3:$G$17,6,FALSE)=0,"",VLOOKUP($G$5,'Definición técnica de imagenes'!$A$3:$G$17,6,FALSE)),IF($G$5="F1","","")),'Definición técnica de imagenes'!$F$16),"")</f>
        <v>800 x 600 px</v>
      </c>
      <c r="J31" s="19"/>
      <c r="K31" s="19" t="s">
        <v>208</v>
      </c>
    </row>
    <row r="32" spans="1:11" s="12" customFormat="1" ht="200" customHeight="1">
      <c r="A32" s="13" t="s">
        <v>195</v>
      </c>
      <c r="B32" s="13" t="s">
        <v>188</v>
      </c>
      <c r="C32" s="26" t="str">
        <f t="shared" si="0"/>
        <v>Cuaderno de Estudio</v>
      </c>
      <c r="D32" s="14" t="s">
        <v>151</v>
      </c>
      <c r="E32" s="14"/>
      <c r="F32" s="14" t="str">
        <f t="shared" si="1"/>
        <v>CN_11_10_CO_IMG23_small</v>
      </c>
      <c r="G32" s="14" t="str">
        <f>IF(F32&lt;&gt;"",IF($G$4="Recurso",IF(LEFT($G$5,1)="M",VLOOKUP($G$5,'Definición técnica de imagenes'!$A$3:$G$17,5,FALSE),IF($G$5="F1",'Definición técnica de imagenes'!$E$15,'Definición técnica de imagenes'!$F$13)),'Definición técnica de imagenes'!$E$16),"")</f>
        <v>526 x 370 px</v>
      </c>
      <c r="H32" s="14" t="str">
        <f t="shared" si="2"/>
        <v>CN_11_10_CO_IMG23_zoom</v>
      </c>
      <c r="I32" s="14" t="str">
        <f>IF(OR(B32&lt;&gt;"",J32&lt;&gt;""),IF($G$4="Recurso",IF(LEFT($G$5,1)="M",IF(VLOOKUP($G$5,'Definición técnica de imagenes'!$A$3:$G$17,6,FALSE)=0,"",VLOOKUP($G$5,'Definición técnica de imagenes'!$A$3:$G$17,6,FALSE)),IF($G$5="F1","","")),'Definición técnica de imagenes'!$F$16),"")</f>
        <v>800 x 600 px</v>
      </c>
      <c r="J32" s="19"/>
      <c r="K32" s="76" t="s">
        <v>209</v>
      </c>
    </row>
    <row r="33" spans="1:11" s="12" customFormat="1" ht="200" customHeight="1">
      <c r="A33" s="13" t="s">
        <v>196</v>
      </c>
      <c r="B33" s="13" t="s">
        <v>188</v>
      </c>
      <c r="C33" s="26" t="str">
        <f t="shared" si="0"/>
        <v>Cuaderno de Estudio</v>
      </c>
      <c r="D33" s="14" t="s">
        <v>151</v>
      </c>
      <c r="E33" s="14"/>
      <c r="F33" s="14" t="str">
        <f t="shared" si="1"/>
        <v>CN_11_10_CO_IMG24_small</v>
      </c>
      <c r="G33" s="14" t="str">
        <f>IF(F33&lt;&gt;"",IF($G$4="Recurso",IF(LEFT($G$5,1)="M",VLOOKUP($G$5,'Definición técnica de imagenes'!$A$3:$G$17,5,FALSE),IF($G$5="F1",'Definición técnica de imagenes'!$E$15,'Definición técnica de imagenes'!$F$13)),'Definición técnica de imagenes'!$E$16),"")</f>
        <v>526 x 370 px</v>
      </c>
      <c r="H33" s="14" t="str">
        <f t="shared" si="2"/>
        <v>CN_11_10_CO_IMG24_zoom</v>
      </c>
      <c r="I33" s="14" t="str">
        <f>IF(OR(B33&lt;&gt;"",J33&lt;&gt;""),IF($G$4="Recurso",IF(LEFT($G$5,1)="M",IF(VLOOKUP($G$5,'Definición técnica de imagenes'!$A$3:$G$17,6,FALSE)=0,"",VLOOKUP($G$5,'Definición técnica de imagenes'!$A$3:$G$17,6,FALSE)),IF($G$5="F1","","")),'Definición técnica de imagenes'!$F$16),"")</f>
        <v>800 x 600 px</v>
      </c>
      <c r="J33" s="19"/>
      <c r="K33" s="76" t="s">
        <v>210</v>
      </c>
    </row>
    <row r="34" spans="1:11" s="12" customFormat="1" ht="200" customHeight="1">
      <c r="A34" s="13" t="s">
        <v>197</v>
      </c>
      <c r="B34" s="13" t="s">
        <v>188</v>
      </c>
      <c r="C34" s="26" t="str">
        <f t="shared" si="0"/>
        <v>Cuaderno de Estudio</v>
      </c>
      <c r="D34" s="14" t="s">
        <v>151</v>
      </c>
      <c r="E34" s="14"/>
      <c r="F34" s="14" t="str">
        <f t="shared" si="1"/>
        <v>CN_11_10_CO_IMG25_small</v>
      </c>
      <c r="G34" s="14" t="str">
        <f>IF(F34&lt;&gt;"",IF($G$4="Recurso",IF(LEFT($G$5,1)="M",VLOOKUP($G$5,'Definición técnica de imagenes'!$A$3:$G$17,5,FALSE),IF($G$5="F1",'Definición técnica de imagenes'!$E$15,'Definición técnica de imagenes'!$F$13)),'Definición técnica de imagenes'!$E$16),"")</f>
        <v>526 x 370 px</v>
      </c>
      <c r="H34" s="14" t="str">
        <f t="shared" si="2"/>
        <v>CN_11_10_CO_IMG25_zoom</v>
      </c>
      <c r="I34" s="14" t="str">
        <f>IF(OR(B34&lt;&gt;"",J34&lt;&gt;""),IF($G$4="Recurso",IF(LEFT($G$5,1)="M",IF(VLOOKUP($G$5,'Definición técnica de imagenes'!$A$3:$G$17,6,FALSE)=0,"",VLOOKUP($G$5,'Definición técnica de imagenes'!$A$3:$G$17,6,FALSE)),IF($G$5="F1","","")),'Definición técnica de imagenes'!$F$16),"")</f>
        <v>800 x 600 px</v>
      </c>
      <c r="J34"/>
      <c r="K34" s="19" t="s">
        <v>211</v>
      </c>
    </row>
    <row r="35" spans="1:11" s="12" customFormat="1" ht="200" customHeight="1">
      <c r="A35" s="13" t="s">
        <v>198</v>
      </c>
      <c r="B35" s="13" t="s">
        <v>188</v>
      </c>
      <c r="C35" s="26" t="str">
        <f t="shared" si="0"/>
        <v>Cuaderno de Estudio</v>
      </c>
      <c r="D35" s="14" t="s">
        <v>151</v>
      </c>
      <c r="E35" s="14" t="s">
        <v>173</v>
      </c>
      <c r="F35" s="14" t="str">
        <f t="shared" si="1"/>
        <v>CN_11_10_CO_IMG26_small</v>
      </c>
      <c r="G35" s="14" t="str">
        <f>IF(F35&lt;&gt;"",IF($G$4="Recurso",IF(LEFT($G$5,1)="M",VLOOKUP($G$5,'Definición técnica de imagenes'!$A$3:$G$17,5,FALSE),IF($G$5="F1",'Definición técnica de imagenes'!$E$15,'Definición técnica de imagenes'!$F$13)),'Definición técnica de imagenes'!$E$16),"")</f>
        <v>526 x 370 px</v>
      </c>
      <c r="H35" s="14" t="str">
        <f t="shared" si="2"/>
        <v>CN_11_10_CO_IMG26_zoom</v>
      </c>
      <c r="I35" s="14" t="str">
        <f>IF(OR(B35&lt;&gt;"",J35&lt;&gt;""),IF($G$4="Recurso",IF(LEFT($G$5,1)="M",IF(VLOOKUP($G$5,'Definición técnica de imagenes'!$A$3:$G$17,6,FALSE)=0,"",VLOOKUP($G$5,'Definición técnica de imagenes'!$A$3:$G$17,6,FALSE)),IF($G$5="F1","","")),'Definición técnica de imagenes'!$F$16),"")</f>
        <v>800 x 600 px</v>
      </c>
      <c r="J35" s="14"/>
      <c r="K35" s="76" t="s">
        <v>213</v>
      </c>
    </row>
    <row r="36" spans="1:11" s="12" customFormat="1" ht="200" customHeight="1">
      <c r="A36" s="13" t="s">
        <v>199</v>
      </c>
      <c r="B36" s="13" t="s">
        <v>188</v>
      </c>
      <c r="C36" s="26" t="str">
        <f t="shared" si="0"/>
        <v>Cuaderno de Estudio</v>
      </c>
      <c r="D36" s="14" t="s">
        <v>151</v>
      </c>
      <c r="E36" s="14" t="s">
        <v>173</v>
      </c>
      <c r="F36" s="14" t="str">
        <f t="shared" si="1"/>
        <v>CN_11_10_CO_IMG27_small</v>
      </c>
      <c r="G36" s="14" t="str">
        <f>IF(F36&lt;&gt;"",IF($G$4="Recurso",IF(LEFT($G$5,1)="M",VLOOKUP($G$5,'Definición técnica de imagenes'!$A$3:$G$17,5,FALSE),IF($G$5="F1",'Definición técnica de imagenes'!$E$15,'Definición técnica de imagenes'!$F$13)),'Definición técnica de imagenes'!$E$16),"")</f>
        <v>526 x 370 px</v>
      </c>
      <c r="H36" s="14" t="str">
        <f t="shared" si="2"/>
        <v>CN_11_10_CO_IMG27_zoom</v>
      </c>
      <c r="I36" s="14" t="str">
        <f>IF(OR(B36&lt;&gt;"",J36&lt;&gt;""),IF($G$4="Recurso",IF(LEFT($G$5,1)="M",IF(VLOOKUP($G$5,'Definición técnica de imagenes'!$A$3:$G$17,6,FALSE)=0,"",VLOOKUP($G$5,'Definición técnica de imagenes'!$A$3:$G$17,6,FALSE)),IF($G$5="F1","","")),'Definición técnica de imagenes'!$F$16),"")</f>
        <v>800 x 600 px</v>
      </c>
      <c r="J36"/>
      <c r="K36" s="76" t="s">
        <v>212</v>
      </c>
    </row>
    <row r="37" spans="1:11" s="12" customFormat="1" ht="150" customHeight="1">
      <c r="A37" s="13" t="s">
        <v>200</v>
      </c>
      <c r="B37" s="13" t="s">
        <v>188</v>
      </c>
      <c r="C37" s="26" t="str">
        <f t="shared" si="0"/>
        <v>Cuaderno de Estudio</v>
      </c>
      <c r="D37" s="14" t="s">
        <v>151</v>
      </c>
      <c r="E37" s="14" t="s">
        <v>173</v>
      </c>
      <c r="F37" s="14" t="str">
        <f t="shared" si="1"/>
        <v>CN_11_10_CO_IMG28_small</v>
      </c>
      <c r="G37" s="14" t="str">
        <f>IF(F37&lt;&gt;"",IF($G$4="Recurso",IF(LEFT($G$5,1)="M",VLOOKUP($G$5,'Definición técnica de imagenes'!$A$3:$G$17,5,FALSE),IF($G$5="F1",'Definición técnica de imagenes'!$E$15,'Definición técnica de imagenes'!$F$13)),'Definición técnica de imagenes'!$E$16),"")</f>
        <v>526 x 370 px</v>
      </c>
      <c r="H37" s="14" t="str">
        <f t="shared" si="2"/>
        <v>CN_11_10_CO_IMG28_zoom</v>
      </c>
      <c r="I37" s="14" t="str">
        <f>IF(OR(B37&lt;&gt;"",J37&lt;&gt;""),IF($G$4="Recurso",IF(LEFT($G$5,1)="M",IF(VLOOKUP($G$5,'Definición técnica de imagenes'!$A$3:$G$17,6,FALSE)=0,"",VLOOKUP($G$5,'Definición técnica de imagenes'!$A$3:$G$17,6,FALSE)),IF($G$5="F1","","")),'Definición técnica de imagenes'!$F$16),"")</f>
        <v>800 x 600 px</v>
      </c>
      <c r="J37" s="21"/>
      <c r="K37" s="76" t="s">
        <v>212</v>
      </c>
    </row>
    <row r="38" spans="1:11" s="12" customFormat="1" ht="150" customHeight="1">
      <c r="A38" s="13" t="s">
        <v>201</v>
      </c>
      <c r="B38" s="13" t="s">
        <v>188</v>
      </c>
      <c r="C38" s="26" t="str">
        <f t="shared" si="0"/>
        <v>Cuaderno de Estudio</v>
      </c>
      <c r="D38" s="14" t="s">
        <v>151</v>
      </c>
      <c r="E38" s="14" t="s">
        <v>173</v>
      </c>
      <c r="F38" s="14" t="str">
        <f t="shared" si="1"/>
        <v>CN_11_10_CO_IMG29_small</v>
      </c>
      <c r="G38" s="14" t="str">
        <f>IF(F38&lt;&gt;"",IF($G$4="Recurso",IF(LEFT($G$5,1)="M",VLOOKUP($G$5,'Definición técnica de imagenes'!$A$3:$G$17,5,FALSE),IF($G$5="F1",'Definición técnica de imagenes'!$E$15,'Definición técnica de imagenes'!$F$13)),'Definición técnica de imagenes'!$E$16),"")</f>
        <v>526 x 370 px</v>
      </c>
      <c r="H38" s="14" t="str">
        <f t="shared" si="2"/>
        <v>CN_11_10_CO_IMG29_zoom</v>
      </c>
      <c r="I38" s="14" t="str">
        <f>IF(OR(B38&lt;&gt;"",J38&lt;&gt;""),IF($G$4="Recurso",IF(LEFT($G$5,1)="M",IF(VLOOKUP($G$5,'Definición técnica de imagenes'!$A$3:$G$17,6,FALSE)=0,"",VLOOKUP($G$5,'Definición técnica de imagenes'!$A$3:$G$17,6,FALSE)),IF($G$5="F1","","")),'Definición técnica de imagenes'!$F$16),"")</f>
        <v>800 x 600 px</v>
      </c>
      <c r="J38" s="22"/>
      <c r="K38" s="76" t="s">
        <v>214</v>
      </c>
    </row>
    <row r="39" spans="1:11" s="12" customFormat="1" ht="150" customHeight="1">
      <c r="A39" s="13" t="s">
        <v>202</v>
      </c>
      <c r="B39" s="13" t="s">
        <v>215</v>
      </c>
      <c r="C39" s="26" t="str">
        <f t="shared" si="0"/>
        <v>Cuaderno de Estudio</v>
      </c>
      <c r="D39" s="14" t="s">
        <v>175</v>
      </c>
      <c r="E39" s="14" t="s">
        <v>173</v>
      </c>
      <c r="F39" s="14" t="str">
        <f t="shared" si="1"/>
        <v>CN_11_10_CO_IMG30_small</v>
      </c>
      <c r="G39" s="14" t="str">
        <f>IF(F39&lt;&gt;"",IF($G$4="Recurso",IF(LEFT($G$5,1)="M",VLOOKUP($G$5,'Definición técnica de imagenes'!$A$3:$G$17,5,FALSE),IF($G$5="F1",'Definición técnica de imagenes'!$E$15,'Definición técnica de imagenes'!$F$13)),'Definición técnica de imagenes'!$E$16),"")</f>
        <v>526 x 370 px</v>
      </c>
      <c r="H39" s="14" t="str">
        <f t="shared" si="2"/>
        <v>CN_11_10_CO_IMG30_zoom</v>
      </c>
      <c r="I39" s="14" t="str">
        <f>IF(OR(B39&lt;&gt;"",J39&lt;&gt;""),IF($G$4="Recurso",IF(LEFT($G$5,1)="M",IF(VLOOKUP($G$5,'Definición técnica de imagenes'!$A$3:$G$17,6,FALSE)=0,"",VLOOKUP($G$5,'Definición técnica de imagenes'!$A$3:$G$17,6,FALSE)),IF($G$5="F1","","")),'Definición técnica de imagenes'!$F$16),"")</f>
        <v>800 x 600 px</v>
      </c>
      <c r="J39" s="14"/>
      <c r="K39" s="15"/>
    </row>
    <row r="40" spans="1:11" s="12" customFormat="1" ht="15">
      <c r="A40" s="13" t="str">
        <f t="shared" ref="A40:A83" si="3">IF(OR(B40&lt;&gt;"",J40&lt;&gt;""),CONCATENATE(LEFT(A39,3),IF(MID(A39,4,2)+1&lt;10,CONCATENATE("0",MID(A39,4,2)+1),MID(A39,4,2)+1)),"")</f>
        <v/>
      </c>
      <c r="B40" s="13"/>
      <c r="C40" s="26" t="str">
        <f t="shared" si="0"/>
        <v/>
      </c>
      <c r="D40" s="14"/>
      <c r="E40" s="14"/>
      <c r="F40" s="14" t="str">
        <f t="shared" si="1"/>
        <v/>
      </c>
      <c r="G40" s="14" t="str">
        <f>IF(F40&lt;&gt;"",IF($G$4="Recurso",IF(LEFT($G$5,1)="M",VLOOKUP($G$5,'Definición técnica de imagenes'!$A$3:$G$17,5,FALSE),IF($G$5="F1",'Definición técnica de imagenes'!$E$15,'Definición técnica de imagenes'!$F$13)),'Definición técnica de imagenes'!$E$16),"")</f>
        <v/>
      </c>
      <c r="H40" s="14" t="str">
        <f t="shared" si="2"/>
        <v/>
      </c>
      <c r="I40" s="14" t="str">
        <f>IF(OR(B40&lt;&gt;"",J40&lt;&gt;""),IF($G$4="Recurso",IF(LEFT($G$5,1)="M",IF(VLOOKUP($G$5,'Definición técnica de imagenes'!$A$3:$G$17,6,FALSE)=0,"",VLOOKUP($G$5,'Definición técnica de imagenes'!$A$3:$G$17,6,FALSE)),IF($G$5="F1","","")),'Definición técnica de imagenes'!$F$16),"")</f>
        <v/>
      </c>
      <c r="J40" s="14"/>
      <c r="K40" s="15"/>
    </row>
    <row r="41" spans="1:11" s="12" customFormat="1" ht="15">
      <c r="A41" s="13" t="str">
        <f t="shared" si="3"/>
        <v/>
      </c>
      <c r="B41" s="13"/>
      <c r="C41" s="26" t="str">
        <f t="shared" si="0"/>
        <v/>
      </c>
      <c r="D41" s="14"/>
      <c r="E41" s="14"/>
      <c r="F41" s="14" t="str">
        <f t="shared" si="1"/>
        <v/>
      </c>
      <c r="G41" s="14" t="str">
        <f>IF(F41&lt;&gt;"",IF($G$4="Recurso",IF(LEFT($G$5,1)="M",VLOOKUP($G$5,'Definición técnica de imagenes'!$A$3:$G$17,5,FALSE),IF($G$5="F1",'Definición técnica de imagenes'!$E$15,'Definición técnica de imagenes'!$F$13)),'Definición técnica de imagenes'!$E$16),"")</f>
        <v/>
      </c>
      <c r="H41" s="14" t="str">
        <f t="shared" si="2"/>
        <v/>
      </c>
      <c r="I41" s="14" t="str">
        <f>IF(OR(B41&lt;&gt;"",J41&lt;&gt;""),IF($G$4="Recurso",IF(LEFT($G$5,1)="M",IF(VLOOKUP($G$5,'Definición técnica de imagenes'!$A$3:$G$17,6,FALSE)=0,"",VLOOKUP($G$5,'Definición técnica de imagenes'!$A$3:$G$17,6,FALSE)),IF($G$5="F1","","")),'Definición técnica de imagenes'!$F$16),"")</f>
        <v/>
      </c>
      <c r="J41" s="14"/>
      <c r="K41" s="15"/>
    </row>
    <row r="42" spans="1:11" s="12" customFormat="1" ht="15">
      <c r="A42" s="13" t="str">
        <f t="shared" si="3"/>
        <v/>
      </c>
      <c r="B42" s="13"/>
      <c r="C42" s="26" t="str">
        <f t="shared" si="0"/>
        <v/>
      </c>
      <c r="D42" s="14"/>
      <c r="E42" s="14"/>
      <c r="F42" s="14" t="str">
        <f t="shared" si="1"/>
        <v/>
      </c>
      <c r="G42" s="14" t="str">
        <f>IF(F42&lt;&gt;"",IF($G$4="Recurso",IF(LEFT($G$5,1)="M",VLOOKUP($G$5,'Definición técnica de imagenes'!$A$3:$G$17,5,FALSE),IF($G$5="F1",'Definición técnica de imagenes'!$E$15,'Definición técnica de imagenes'!$F$13)),'Definición técnica de imagenes'!$E$16),"")</f>
        <v/>
      </c>
      <c r="H42" s="14" t="str">
        <f t="shared" si="2"/>
        <v/>
      </c>
      <c r="I42" s="14" t="str">
        <f>IF(OR(B42&lt;&gt;"",J42&lt;&gt;""),IF($G$4="Recurso",IF(LEFT($G$5,1)="M",IF(VLOOKUP($G$5,'Definición técnica de imagenes'!$A$3:$G$17,6,FALSE)=0,"",VLOOKUP($G$5,'Definición técnica de imagenes'!$A$3:$G$17,6,FALSE)),IF($G$5="F1","","")),'Definición técnica de imagenes'!$F$16),"")</f>
        <v/>
      </c>
      <c r="J42" s="14"/>
      <c r="K42" s="15"/>
    </row>
    <row r="43" spans="1:11" s="12" customFormat="1" ht="15">
      <c r="A43" s="13" t="str">
        <f t="shared" si="3"/>
        <v/>
      </c>
      <c r="B43" s="13"/>
      <c r="C43" s="26" t="str">
        <f t="shared" si="0"/>
        <v/>
      </c>
      <c r="D43" s="14"/>
      <c r="E43" s="14"/>
      <c r="F43" s="14" t="str">
        <f t="shared" si="1"/>
        <v/>
      </c>
      <c r="G43" s="14" t="str">
        <f>IF(F43&lt;&gt;"",IF($G$4="Recurso",IF(LEFT($G$5,1)="M",VLOOKUP($G$5,'Definición técnica de imagenes'!$A$3:$G$17,5,FALSE),IF($G$5="F1",'Definición técnica de imagenes'!$E$15,'Definición técnica de imagenes'!$F$13)),'Definición técnica de imagenes'!$E$16),"")</f>
        <v/>
      </c>
      <c r="H43" s="14" t="str">
        <f t="shared" si="2"/>
        <v/>
      </c>
      <c r="I43" s="14" t="str">
        <f>IF(OR(B43&lt;&gt;"",J43&lt;&gt;""),IF($G$4="Recurso",IF(LEFT($G$5,1)="M",IF(VLOOKUP($G$5,'Definición técnica de imagenes'!$A$3:$G$17,6,FALSE)=0,"",VLOOKUP($G$5,'Definición técnica de imagenes'!$A$3:$G$17,6,FALSE)),IF($G$5="F1","","")),'Definición técnica de imagenes'!$F$16),"")</f>
        <v/>
      </c>
      <c r="J43" s="14"/>
      <c r="K43" s="15"/>
    </row>
    <row r="44" spans="1:11" s="12" customFormat="1" ht="15">
      <c r="A44" s="13" t="str">
        <f t="shared" si="3"/>
        <v/>
      </c>
      <c r="B44" s="13"/>
      <c r="C44" s="26" t="str">
        <f t="shared" si="0"/>
        <v/>
      </c>
      <c r="D44" s="14"/>
      <c r="E44" s="14"/>
      <c r="F44" s="14" t="str">
        <f t="shared" si="1"/>
        <v/>
      </c>
      <c r="G44" s="14" t="str">
        <f>IF(F44&lt;&gt;"",IF($G$4="Recurso",IF(LEFT($G$5,1)="M",VLOOKUP($G$5,'Definición técnica de imagenes'!$A$3:$G$17,5,FALSE),IF($G$5="F1",'Definición técnica de imagenes'!$E$15,'Definición técnica de imagenes'!$F$13)),'Definición técnica de imagenes'!$E$16),"")</f>
        <v/>
      </c>
      <c r="H44" s="14" t="str">
        <f t="shared" si="2"/>
        <v/>
      </c>
      <c r="I44" s="14" t="str">
        <f>IF(OR(B44&lt;&gt;"",J44&lt;&gt;""),IF($G$4="Recurso",IF(LEFT($G$5,1)="M",IF(VLOOKUP($G$5,'Definición técnica de imagenes'!$A$3:$G$17,6,FALSE)=0,"",VLOOKUP($G$5,'Definición técnica de imagenes'!$A$3:$G$17,6,FALSE)),IF($G$5="F1","","")),'Definición técnica de imagenes'!$F$16),"")</f>
        <v/>
      </c>
      <c r="J44" s="14"/>
      <c r="K44" s="15"/>
    </row>
    <row r="45" spans="1:11" s="12" customFormat="1" ht="15">
      <c r="A45" s="13" t="str">
        <f t="shared" si="3"/>
        <v/>
      </c>
      <c r="B45" s="13"/>
      <c r="C45" s="26" t="str">
        <f t="shared" si="0"/>
        <v/>
      </c>
      <c r="D45" s="14"/>
      <c r="E45" s="14"/>
      <c r="F45" s="14" t="str">
        <f t="shared" si="1"/>
        <v/>
      </c>
      <c r="G45" s="14" t="str">
        <f>IF(F45&lt;&gt;"",IF($G$4="Recurso",IF(LEFT($G$5,1)="M",VLOOKUP($G$5,'Definición técnica de imagenes'!$A$3:$G$17,5,FALSE),IF($G$5="F1",'Definición técnica de imagenes'!$E$15,'Definición técnica de imagenes'!$F$13)),'Definición técnica de imagenes'!$E$16),"")</f>
        <v/>
      </c>
      <c r="H45" s="14" t="str">
        <f t="shared" si="2"/>
        <v/>
      </c>
      <c r="I45" s="14" t="str">
        <f>IF(OR(B45&lt;&gt;"",J45&lt;&gt;""),IF($G$4="Recurso",IF(LEFT($G$5,1)="M",IF(VLOOKUP($G$5,'Definición técnica de imagenes'!$A$3:$G$17,6,FALSE)=0,"",VLOOKUP($G$5,'Definición técnica de imagenes'!$A$3:$G$17,6,FALSE)),IF($G$5="F1","","")),'Definición técnica de imagenes'!$F$16),"")</f>
        <v/>
      </c>
      <c r="J45" s="14"/>
      <c r="K45" s="15"/>
    </row>
    <row r="46" spans="1:11" s="12" customFormat="1" ht="15">
      <c r="A46" s="13" t="str">
        <f t="shared" si="3"/>
        <v/>
      </c>
      <c r="B46" s="13"/>
      <c r="C46" s="26" t="str">
        <f t="shared" si="0"/>
        <v/>
      </c>
      <c r="D46" s="14"/>
      <c r="E46" s="14"/>
      <c r="F46" s="14" t="str">
        <f t="shared" si="1"/>
        <v/>
      </c>
      <c r="G46" s="14" t="str">
        <f>IF(F46&lt;&gt;"",IF($G$4="Recurso",IF(LEFT($G$5,1)="M",VLOOKUP($G$5,'Definición técnica de imagenes'!$A$3:$G$17,5,FALSE),IF($G$5="F1",'Definición técnica de imagenes'!$E$15,'Definición técnica de imagenes'!$F$13)),'Definición técnica de imagenes'!$E$16),"")</f>
        <v/>
      </c>
      <c r="H46" s="14" t="str">
        <f t="shared" si="2"/>
        <v/>
      </c>
      <c r="I46" s="14" t="str">
        <f>IF(OR(B46&lt;&gt;"",J46&lt;&gt;""),IF($G$4="Recurso",IF(LEFT($G$5,1)="M",IF(VLOOKUP($G$5,'Definición técnica de imagenes'!$A$3:$G$17,6,FALSE)=0,"",VLOOKUP($G$5,'Definición técnica de imagenes'!$A$3:$G$17,6,FALSE)),IF($G$5="F1","","")),'Definición técnica de imagenes'!$F$16),"")</f>
        <v/>
      </c>
      <c r="J46" s="14"/>
      <c r="K46" s="15"/>
    </row>
    <row r="47" spans="1:11" s="12" customFormat="1" ht="15">
      <c r="A47" s="13" t="str">
        <f t="shared" si="3"/>
        <v/>
      </c>
      <c r="B47" s="13"/>
      <c r="C47" s="26" t="str">
        <f t="shared" si="0"/>
        <v/>
      </c>
      <c r="D47" s="14"/>
      <c r="E47" s="14"/>
      <c r="F47" s="14" t="str">
        <f t="shared" si="1"/>
        <v/>
      </c>
      <c r="G47" s="14" t="str">
        <f>IF(F47&lt;&gt;"",IF($G$4="Recurso",IF(LEFT($G$5,1)="M",VLOOKUP($G$5,'Definición técnica de imagenes'!$A$3:$G$17,5,FALSE),IF($G$5="F1",'Definición técnica de imagenes'!$E$15,'Definición técnica de imagenes'!$F$13)),'Definición técnica de imagenes'!$E$16),"")</f>
        <v/>
      </c>
      <c r="H47" s="14" t="str">
        <f t="shared" si="2"/>
        <v/>
      </c>
      <c r="I47" s="14" t="str">
        <f>IF(OR(B47&lt;&gt;"",J47&lt;&gt;""),IF($G$4="Recurso",IF(LEFT($G$5,1)="M",IF(VLOOKUP($G$5,'Definición técnica de imagenes'!$A$3:$G$17,6,FALSE)=0,"",VLOOKUP($G$5,'Definición técnica de imagenes'!$A$3:$G$17,6,FALSE)),IF($G$5="F1","","")),'Definición técnica de imagenes'!$F$16),"")</f>
        <v/>
      </c>
      <c r="J47" s="14"/>
      <c r="K47" s="15"/>
    </row>
    <row r="48" spans="1:11" s="12" customFormat="1" ht="15">
      <c r="A48" s="13" t="str">
        <f t="shared" si="3"/>
        <v/>
      </c>
      <c r="B48" s="13"/>
      <c r="C48" s="26" t="str">
        <f t="shared" si="0"/>
        <v/>
      </c>
      <c r="D48" s="14"/>
      <c r="E48" s="14"/>
      <c r="F48" s="14" t="str">
        <f t="shared" si="1"/>
        <v/>
      </c>
      <c r="G48" s="14" t="str">
        <f>IF(F48&lt;&gt;"",IF($G$4="Recurso",IF(LEFT($G$5,1)="M",VLOOKUP($G$5,'Definición técnica de imagenes'!$A$3:$G$17,5,FALSE),IF($G$5="F1",'Definición técnica de imagenes'!$E$15,'Definición técnica de imagenes'!$F$13)),'Definición técnica de imagenes'!$E$16),"")</f>
        <v/>
      </c>
      <c r="H48" s="14" t="str">
        <f t="shared" si="2"/>
        <v/>
      </c>
      <c r="I48" s="14" t="str">
        <f>IF(OR(B48&lt;&gt;"",J48&lt;&gt;""),IF($G$4="Recurso",IF(LEFT($G$5,1)="M",IF(VLOOKUP($G$5,'Definición técnica de imagenes'!$A$3:$G$17,6,FALSE)=0,"",VLOOKUP($G$5,'Definición técnica de imagenes'!$A$3:$G$17,6,FALSE)),IF($G$5="F1","","")),'Definición técnica de imagenes'!$F$16),"")</f>
        <v/>
      </c>
      <c r="J48" s="14"/>
      <c r="K48" s="15"/>
    </row>
    <row r="49" spans="1:11" s="12" customFormat="1" ht="15">
      <c r="A49" s="13" t="str">
        <f t="shared" si="3"/>
        <v/>
      </c>
      <c r="B49" s="13"/>
      <c r="C49" s="26" t="str">
        <f t="shared" si="0"/>
        <v/>
      </c>
      <c r="D49" s="14"/>
      <c r="E49" s="14"/>
      <c r="F49" s="14" t="str">
        <f t="shared" si="1"/>
        <v/>
      </c>
      <c r="G49" s="14" t="str">
        <f>IF(F49&lt;&gt;"",IF($G$4="Recurso",IF(LEFT($G$5,1)="M",VLOOKUP($G$5,'Definición técnica de imagenes'!$A$3:$G$17,5,FALSE),IF($G$5="F1",'Definición técnica de imagenes'!$E$15,'Definición técnica de imagenes'!$F$13)),'Definición técnica de imagenes'!$E$16),"")</f>
        <v/>
      </c>
      <c r="H49" s="14" t="str">
        <f t="shared" si="2"/>
        <v/>
      </c>
      <c r="I49" s="14" t="str">
        <f>IF(OR(B49&lt;&gt;"",J49&lt;&gt;""),IF($G$4="Recurso",IF(LEFT($G$5,1)="M",IF(VLOOKUP($G$5,'Definición técnica de imagenes'!$A$3:$G$17,6,FALSE)=0,"",VLOOKUP($G$5,'Definición técnica de imagenes'!$A$3:$G$17,6,FALSE)),IF($G$5="F1","","")),'Definición técnica de imagenes'!$F$16),"")</f>
        <v/>
      </c>
      <c r="J49" s="14"/>
      <c r="K49" s="15"/>
    </row>
    <row r="50" spans="1:11" s="12" customFormat="1" ht="15">
      <c r="A50" s="13" t="str">
        <f t="shared" si="3"/>
        <v/>
      </c>
      <c r="B50" s="13"/>
      <c r="C50" s="26" t="str">
        <f t="shared" si="0"/>
        <v/>
      </c>
      <c r="D50" s="14"/>
      <c r="E50" s="14"/>
      <c r="F50" s="14" t="str">
        <f t="shared" si="1"/>
        <v/>
      </c>
      <c r="G50" s="14" t="str">
        <f>IF(F50&lt;&gt;"",IF($G$4="Recurso",IF(LEFT($G$5,1)="M",VLOOKUP($G$5,'Definición técnica de imagenes'!$A$3:$G$17,5,FALSE),IF($G$5="F1",'Definición técnica de imagenes'!$E$15,'Definición técnica de imagenes'!$F$13)),'Definición técnica de imagenes'!$E$16),"")</f>
        <v/>
      </c>
      <c r="H50" s="14" t="str">
        <f t="shared" si="2"/>
        <v/>
      </c>
      <c r="I50" s="14" t="str">
        <f>IF(OR(B50&lt;&gt;"",J50&lt;&gt;""),IF($G$4="Recurso",IF(LEFT($G$5,1)="M",IF(VLOOKUP($G$5,'Definición técnica de imagenes'!$A$3:$G$17,6,FALSE)=0,"",VLOOKUP($G$5,'Definición técnica de imagenes'!$A$3:$G$17,6,FALSE)),IF($G$5="F1","","")),'Definición técnica de imagenes'!$F$16),"")</f>
        <v/>
      </c>
      <c r="J50" s="14"/>
      <c r="K50" s="15"/>
    </row>
    <row r="51" spans="1:11" s="12" customFormat="1" ht="15">
      <c r="A51" s="13" t="str">
        <f t="shared" si="3"/>
        <v/>
      </c>
      <c r="B51" s="13"/>
      <c r="C51" s="26" t="str">
        <f t="shared" si="0"/>
        <v/>
      </c>
      <c r="D51" s="14"/>
      <c r="E51" s="14"/>
      <c r="F51" s="14" t="str">
        <f t="shared" si="1"/>
        <v/>
      </c>
      <c r="G51" s="14" t="str">
        <f>IF(F51&lt;&gt;"",IF($G$4="Recurso",IF(LEFT($G$5,1)="M",VLOOKUP($G$5,'Definición técnica de imagenes'!$A$3:$G$17,5,FALSE),IF($G$5="F1",'Definición técnica de imagenes'!$E$15,'Definición técnica de imagenes'!$F$13)),'Definición técnica de imagenes'!$E$16),"")</f>
        <v/>
      </c>
      <c r="H51" s="14" t="str">
        <f t="shared" si="2"/>
        <v/>
      </c>
      <c r="I51" s="14" t="str">
        <f>IF(OR(B51&lt;&gt;"",J51&lt;&gt;""),IF($G$4="Recurso",IF(LEFT($G$5,1)="M",IF(VLOOKUP($G$5,'Definición técnica de imagenes'!$A$3:$G$17,6,FALSE)=0,"",VLOOKUP($G$5,'Definición técnica de imagenes'!$A$3:$G$17,6,FALSE)),IF($G$5="F1","","")),'Definición técnica de imagenes'!$F$16),"")</f>
        <v/>
      </c>
      <c r="J51" s="14"/>
      <c r="K51" s="15"/>
    </row>
    <row r="52" spans="1:11" s="12" customFormat="1" ht="15">
      <c r="A52" s="13" t="str">
        <f t="shared" si="3"/>
        <v/>
      </c>
      <c r="B52" s="13"/>
      <c r="C52" s="26" t="str">
        <f t="shared" si="0"/>
        <v/>
      </c>
      <c r="D52" s="14"/>
      <c r="E52" s="14"/>
      <c r="F52" s="14" t="str">
        <f t="shared" si="1"/>
        <v/>
      </c>
      <c r="G52" s="14" t="str">
        <f>IF(F52&lt;&gt;"",IF($G$4="Recurso",IF(LEFT($G$5,1)="M",VLOOKUP($G$5,'Definición técnica de imagenes'!$A$3:$G$17,5,FALSE),IF($G$5="F1",'Definición técnica de imagenes'!$E$15,'Definición técnica de imagenes'!$F$13)),'Definición técnica de imagenes'!$E$16),"")</f>
        <v/>
      </c>
      <c r="H52" s="14" t="str">
        <f t="shared" si="2"/>
        <v/>
      </c>
      <c r="I52" s="14" t="str">
        <f>IF(OR(B52&lt;&gt;"",J52&lt;&gt;""),IF($G$4="Recurso",IF(LEFT($G$5,1)="M",IF(VLOOKUP($G$5,'Definición técnica de imagenes'!$A$3:$G$17,6,FALSE)=0,"",VLOOKUP($G$5,'Definición técnica de imagenes'!$A$3:$G$17,6,FALSE)),IF($G$5="F1","","")),'Definición técnica de imagenes'!$F$16),"")</f>
        <v/>
      </c>
      <c r="J52" s="14"/>
      <c r="K52" s="15"/>
    </row>
    <row r="53" spans="1:11" s="12" customFormat="1" ht="15">
      <c r="A53" s="13" t="str">
        <f t="shared" si="3"/>
        <v/>
      </c>
      <c r="B53" s="13"/>
      <c r="C53" s="26" t="str">
        <f t="shared" si="0"/>
        <v/>
      </c>
      <c r="D53" s="14"/>
      <c r="E53" s="14"/>
      <c r="F53" s="14" t="str">
        <f t="shared" si="1"/>
        <v/>
      </c>
      <c r="G53" s="14" t="str">
        <f>IF(F53&lt;&gt;"",IF($G$4="Recurso",IF(LEFT($G$5,1)="M",VLOOKUP($G$5,'Definición técnica de imagenes'!$A$3:$G$17,5,FALSE),IF($G$5="F1",'Definición técnica de imagenes'!$E$15,'Definición técnica de imagenes'!$F$13)),'Definición técnica de imagenes'!$E$16),"")</f>
        <v/>
      </c>
      <c r="H53" s="14" t="str">
        <f t="shared" si="2"/>
        <v/>
      </c>
      <c r="I53" s="14" t="str">
        <f>IF(OR(B53&lt;&gt;"",J53&lt;&gt;""),IF($G$4="Recurso",IF(LEFT($G$5,1)="M",IF(VLOOKUP($G$5,'Definición técnica de imagenes'!$A$3:$G$17,6,FALSE)=0,"",VLOOKUP($G$5,'Definición técnica de imagenes'!$A$3:$G$17,6,FALSE)),IF($G$5="F1","","")),'Definición técnica de imagenes'!$F$16),"")</f>
        <v/>
      </c>
      <c r="J53" s="14"/>
      <c r="K53" s="15"/>
    </row>
    <row r="54" spans="1:11" s="12" customFormat="1" ht="15">
      <c r="A54" s="13" t="str">
        <f t="shared" si="3"/>
        <v/>
      </c>
      <c r="B54" s="13"/>
      <c r="C54" s="26" t="str">
        <f t="shared" si="0"/>
        <v/>
      </c>
      <c r="D54" s="14"/>
      <c r="E54" s="14"/>
      <c r="F54" s="14" t="str">
        <f t="shared" si="1"/>
        <v/>
      </c>
      <c r="G54" s="14" t="str">
        <f>IF(F54&lt;&gt;"",IF($G$4="Recurso",IF(LEFT($G$5,1)="M",VLOOKUP($G$5,'Definición técnica de imagenes'!$A$3:$G$17,5,FALSE),IF($G$5="F1",'Definición técnica de imagenes'!$E$15,'Definición técnica de imagenes'!$F$13)),'Definición técnica de imagenes'!$E$16),"")</f>
        <v/>
      </c>
      <c r="H54" s="14" t="str">
        <f t="shared" si="2"/>
        <v/>
      </c>
      <c r="I54" s="14" t="str">
        <f>IF(OR(B54&lt;&gt;"",J54&lt;&gt;""),IF($G$4="Recurso",IF(LEFT($G$5,1)="M",IF(VLOOKUP($G$5,'Definición técnica de imagenes'!$A$3:$G$17,6,FALSE)=0,"",VLOOKUP($G$5,'Definición técnica de imagenes'!$A$3:$G$17,6,FALSE)),IF($G$5="F1","","")),'Definición técnica de imagenes'!$F$16),"")</f>
        <v/>
      </c>
      <c r="J54" s="14"/>
      <c r="K54" s="15"/>
    </row>
    <row r="55" spans="1:11" s="12" customFormat="1" ht="15">
      <c r="A55" s="13" t="str">
        <f t="shared" si="3"/>
        <v/>
      </c>
      <c r="B55" s="13"/>
      <c r="C55" s="26" t="str">
        <f t="shared" si="0"/>
        <v/>
      </c>
      <c r="D55" s="14"/>
      <c r="E55" s="14"/>
      <c r="F55" s="14" t="str">
        <f t="shared" si="1"/>
        <v/>
      </c>
      <c r="G55" s="14" t="str">
        <f>IF(F55&lt;&gt;"",IF($G$4="Recurso",IF(LEFT($G$5,1)="M",VLOOKUP($G$5,'Definición técnica de imagenes'!$A$3:$G$17,5,FALSE),IF($G$5="F1",'Definición técnica de imagenes'!$E$15,'Definición técnica de imagenes'!$F$13)),'Definición técnica de imagenes'!$E$16),"")</f>
        <v/>
      </c>
      <c r="H55" s="14" t="str">
        <f t="shared" si="2"/>
        <v/>
      </c>
      <c r="I55" s="14" t="str">
        <f>IF(OR(B55&lt;&gt;"",J55&lt;&gt;""),IF($G$4="Recurso",IF(LEFT($G$5,1)="M",IF(VLOOKUP($G$5,'Definición técnica de imagenes'!$A$3:$G$17,6,FALSE)=0,"",VLOOKUP($G$5,'Definición técnica de imagenes'!$A$3:$G$17,6,FALSE)),IF($G$5="F1","","")),'Definición técnica de imagenes'!$F$16),"")</f>
        <v/>
      </c>
      <c r="J55" s="14"/>
      <c r="K55" s="15"/>
    </row>
    <row r="56" spans="1:11" s="12" customFormat="1" ht="15">
      <c r="A56" s="13" t="str">
        <f t="shared" si="3"/>
        <v/>
      </c>
      <c r="B56" s="13"/>
      <c r="C56" s="26" t="str">
        <f t="shared" si="0"/>
        <v/>
      </c>
      <c r="D56" s="14"/>
      <c r="E56" s="14"/>
      <c r="F56" s="14" t="str">
        <f t="shared" si="1"/>
        <v/>
      </c>
      <c r="G56" s="14" t="str">
        <f>IF(F56&lt;&gt;"",IF($G$4="Recurso",IF(LEFT($G$5,1)="M",VLOOKUP($G$5,'Definición técnica de imagenes'!$A$3:$G$17,5,FALSE),IF($G$5="F1",'Definición técnica de imagenes'!$E$15,'Definición técnica de imagenes'!$F$13)),'Definición técnica de imagenes'!$E$16),"")</f>
        <v/>
      </c>
      <c r="H56" s="14" t="str">
        <f t="shared" si="2"/>
        <v/>
      </c>
      <c r="I56" s="14" t="str">
        <f>IF(OR(B56&lt;&gt;"",J56&lt;&gt;""),IF($G$4="Recurso",IF(LEFT($G$5,1)="M",IF(VLOOKUP($G$5,'Definición técnica de imagenes'!$A$3:$G$17,6,FALSE)=0,"",VLOOKUP($G$5,'Definición técnica de imagenes'!$A$3:$G$17,6,FALSE)),IF($G$5="F1","","")),'Definición técnica de imagenes'!$F$16),"")</f>
        <v/>
      </c>
      <c r="J56" s="14"/>
      <c r="K56" s="15"/>
    </row>
    <row r="57" spans="1:11" s="12" customFormat="1" ht="15">
      <c r="A57" s="13" t="str">
        <f t="shared" si="3"/>
        <v/>
      </c>
      <c r="B57" s="13"/>
      <c r="C57" s="26" t="str">
        <f t="shared" si="0"/>
        <v/>
      </c>
      <c r="D57" s="14"/>
      <c r="E57" s="14"/>
      <c r="F57" s="14" t="str">
        <f t="shared" si="1"/>
        <v/>
      </c>
      <c r="G57" s="14" t="str">
        <f>IF(F57&lt;&gt;"",IF($G$4="Recurso",IF(LEFT($G$5,1)="M",VLOOKUP($G$5,'Definición técnica de imagenes'!$A$3:$G$17,5,FALSE),IF($G$5="F1",'Definición técnica de imagenes'!$E$15,'Definición técnica de imagenes'!$F$13)),'Definición técnica de imagenes'!$E$16),"")</f>
        <v/>
      </c>
      <c r="H57" s="14" t="str">
        <f t="shared" si="2"/>
        <v/>
      </c>
      <c r="I57" s="14" t="str">
        <f>IF(OR(B57&lt;&gt;"",J57&lt;&gt;""),IF($G$4="Recurso",IF(LEFT($G$5,1)="M",IF(VLOOKUP($G$5,'Definición técnica de imagenes'!$A$3:$G$17,6,FALSE)=0,"",VLOOKUP($G$5,'Definición técnica de imagenes'!$A$3:$G$17,6,FALSE)),IF($G$5="F1","","")),'Definición técnica de imagenes'!$F$16),"")</f>
        <v/>
      </c>
      <c r="J57" s="14"/>
      <c r="K57" s="15"/>
    </row>
    <row r="58" spans="1:11" s="12" customFormat="1" ht="15">
      <c r="A58" s="13" t="str">
        <f t="shared" si="3"/>
        <v/>
      </c>
      <c r="B58" s="13"/>
      <c r="C58" s="26" t="str">
        <f t="shared" si="0"/>
        <v/>
      </c>
      <c r="D58" s="14"/>
      <c r="E58" s="14"/>
      <c r="F58" s="14" t="str">
        <f t="shared" si="1"/>
        <v/>
      </c>
      <c r="G58" s="14" t="str">
        <f>IF(F58&lt;&gt;"",IF($G$4="Recurso",IF(LEFT($G$5,1)="M",VLOOKUP($G$5,'Definición técnica de imagenes'!$A$3:$G$17,5,FALSE),IF($G$5="F1",'Definición técnica de imagenes'!$E$15,'Definición técnica de imagenes'!$F$13)),'Definición técnica de imagenes'!$E$16),"")</f>
        <v/>
      </c>
      <c r="H58" s="14" t="str">
        <f t="shared" si="2"/>
        <v/>
      </c>
      <c r="I58" s="14" t="str">
        <f>IF(OR(B58&lt;&gt;"",J58&lt;&gt;""),IF($G$4="Recurso",IF(LEFT($G$5,1)="M",IF(VLOOKUP($G$5,'Definición técnica de imagenes'!$A$3:$G$17,6,FALSE)=0,"",VLOOKUP($G$5,'Definición técnica de imagenes'!$A$3:$G$17,6,FALSE)),IF($G$5="F1","","")),'Definición técnica de imagenes'!$F$16),"")</f>
        <v/>
      </c>
      <c r="J58" s="14"/>
      <c r="K58" s="15"/>
    </row>
    <row r="59" spans="1:11" s="12" customFormat="1" ht="15">
      <c r="A59" s="13" t="str">
        <f t="shared" si="3"/>
        <v/>
      </c>
      <c r="B59" s="13"/>
      <c r="C59" s="26" t="str">
        <f t="shared" si="0"/>
        <v/>
      </c>
      <c r="D59" s="14"/>
      <c r="E59" s="14"/>
      <c r="F59" s="14" t="str">
        <f t="shared" si="1"/>
        <v/>
      </c>
      <c r="G59" s="14" t="str">
        <f>IF(F59&lt;&gt;"",IF($G$4="Recurso",IF(LEFT($G$5,1)="M",VLOOKUP($G$5,'Definición técnica de imagenes'!$A$3:$G$17,5,FALSE),IF($G$5="F1",'Definición técnica de imagenes'!$E$15,'Definición técnica de imagenes'!$F$13)),'Definición técnica de imagenes'!$E$16),"")</f>
        <v/>
      </c>
      <c r="H59" s="14" t="str">
        <f t="shared" si="2"/>
        <v/>
      </c>
      <c r="I59" s="14" t="str">
        <f>IF(OR(B59&lt;&gt;"",J59&lt;&gt;""),IF($G$4="Recurso",IF(LEFT($G$5,1)="M",IF(VLOOKUP($G$5,'Definición técnica de imagenes'!$A$3:$G$17,6,FALSE)=0,"",VLOOKUP($G$5,'Definición técnica de imagenes'!$A$3:$G$17,6,FALSE)),IF($G$5="F1","","")),'Definición técnica de imagenes'!$F$16),"")</f>
        <v/>
      </c>
      <c r="J59" s="14"/>
      <c r="K59" s="15"/>
    </row>
    <row r="60" spans="1:11" s="12" customFormat="1" ht="15">
      <c r="A60" s="13" t="str">
        <f t="shared" si="3"/>
        <v/>
      </c>
      <c r="B60" s="13"/>
      <c r="C60" s="26" t="str">
        <f t="shared" si="0"/>
        <v/>
      </c>
      <c r="D60" s="14"/>
      <c r="E60" s="14"/>
      <c r="F60" s="14" t="str">
        <f t="shared" si="1"/>
        <v/>
      </c>
      <c r="G60" s="14" t="str">
        <f>IF(F60&lt;&gt;"",IF($G$4="Recurso",IF(LEFT($G$5,1)="M",VLOOKUP($G$5,'Definición técnica de imagenes'!$A$3:$G$17,5,FALSE),IF($G$5="F1",'Definición técnica de imagenes'!$E$15,'Definición técnica de imagenes'!$F$13)),'Definición técnica de imagenes'!$E$16),"")</f>
        <v/>
      </c>
      <c r="H60" s="14" t="str">
        <f t="shared" si="2"/>
        <v/>
      </c>
      <c r="I60" s="14" t="str">
        <f>IF(OR(B60&lt;&gt;"",J60&lt;&gt;""),IF($G$4="Recurso",IF(LEFT($G$5,1)="M",IF(VLOOKUP($G$5,'Definición técnica de imagenes'!$A$3:$G$17,6,FALSE)=0,"",VLOOKUP($G$5,'Definición técnica de imagenes'!$A$3:$G$17,6,FALSE)),IF($G$5="F1","","")),'Definición técnica de imagenes'!$F$16),"")</f>
        <v/>
      </c>
      <c r="J60" s="14"/>
      <c r="K60" s="15"/>
    </row>
    <row r="61" spans="1:11" s="12" customFormat="1" ht="15">
      <c r="A61" s="13" t="str">
        <f t="shared" si="3"/>
        <v/>
      </c>
      <c r="B61" s="13"/>
      <c r="C61" s="26" t="str">
        <f t="shared" si="0"/>
        <v/>
      </c>
      <c r="D61" s="14"/>
      <c r="E61" s="14"/>
      <c r="F61" s="14" t="str">
        <f t="shared" si="1"/>
        <v/>
      </c>
      <c r="G61" s="14" t="str">
        <f>IF(F61&lt;&gt;"",IF($G$4="Recurso",IF(LEFT($G$5,1)="M",VLOOKUP($G$5,'Definición técnica de imagenes'!$A$3:$G$17,5,FALSE),IF($G$5="F1",'Definición técnica de imagenes'!$E$15,'Definición técnica de imagenes'!$F$13)),'Definición técnica de imagenes'!$E$16),"")</f>
        <v/>
      </c>
      <c r="H61" s="14" t="str">
        <f t="shared" si="2"/>
        <v/>
      </c>
      <c r="I61" s="14" t="str">
        <f>IF(OR(B61&lt;&gt;"",J61&lt;&gt;""),IF($G$4="Recurso",IF(LEFT($G$5,1)="M",IF(VLOOKUP($G$5,'Definición técnica de imagenes'!$A$3:$G$17,6,FALSE)=0,"",VLOOKUP($G$5,'Definición técnica de imagenes'!$A$3:$G$17,6,FALSE)),IF($G$5="F1","","")),'Definición técnica de imagenes'!$F$16),"")</f>
        <v/>
      </c>
      <c r="J61" s="14"/>
      <c r="K61" s="15"/>
    </row>
    <row r="62" spans="1:11" s="12" customFormat="1" ht="15">
      <c r="A62" s="13" t="str">
        <f t="shared" si="3"/>
        <v/>
      </c>
      <c r="B62" s="13"/>
      <c r="C62" s="26" t="str">
        <f t="shared" si="0"/>
        <v/>
      </c>
      <c r="D62" s="14"/>
      <c r="E62" s="14"/>
      <c r="F62" s="14" t="str">
        <f t="shared" si="1"/>
        <v/>
      </c>
      <c r="G62" s="14" t="str">
        <f>IF(F62&lt;&gt;"",IF($G$4="Recurso",IF(LEFT($G$5,1)="M",VLOOKUP($G$5,'Definición técnica de imagenes'!$A$3:$G$17,5,FALSE),IF($G$5="F1",'Definición técnica de imagenes'!$E$15,'Definición técnica de imagenes'!$F$13)),'Definición técnica de imagenes'!$E$16),"")</f>
        <v/>
      </c>
      <c r="H62" s="14" t="str">
        <f t="shared" si="2"/>
        <v/>
      </c>
      <c r="I62" s="14" t="str">
        <f>IF(OR(B62&lt;&gt;"",J62&lt;&gt;""),IF($G$4="Recurso",IF(LEFT($G$5,1)="M",IF(VLOOKUP($G$5,'Definición técnica de imagenes'!$A$3:$G$17,6,FALSE)=0,"",VLOOKUP($G$5,'Definición técnica de imagenes'!$A$3:$G$17,6,FALSE)),IF($G$5="F1","","")),'Definición técnica de imagenes'!$F$16),"")</f>
        <v/>
      </c>
      <c r="J62" s="14"/>
      <c r="K62" s="15"/>
    </row>
    <row r="63" spans="1:11" s="12" customFormat="1" ht="15">
      <c r="A63" s="13" t="str">
        <f t="shared" si="3"/>
        <v/>
      </c>
      <c r="B63" s="13"/>
      <c r="C63" s="26" t="str">
        <f t="shared" si="0"/>
        <v/>
      </c>
      <c r="D63" s="14"/>
      <c r="E63" s="14"/>
      <c r="F63" s="14" t="str">
        <f t="shared" si="1"/>
        <v/>
      </c>
      <c r="G63" s="14" t="str">
        <f>IF(F63&lt;&gt;"",IF($G$4="Recurso",IF(LEFT($G$5,1)="M",VLOOKUP($G$5,'Definición técnica de imagenes'!$A$3:$G$17,5,FALSE),IF($G$5="F1",'Definición técnica de imagenes'!$E$15,'Definición técnica de imagenes'!$F$13)),'Definición técnica de imagenes'!$E$16),"")</f>
        <v/>
      </c>
      <c r="H63" s="14" t="str">
        <f t="shared" si="2"/>
        <v/>
      </c>
      <c r="I63" s="14" t="str">
        <f>IF(OR(B63&lt;&gt;"",J63&lt;&gt;""),IF($G$4="Recurso",IF(LEFT($G$5,1)="M",IF(VLOOKUP($G$5,'Definición técnica de imagenes'!$A$3:$G$17,6,FALSE)=0,"",VLOOKUP($G$5,'Definición técnica de imagenes'!$A$3:$G$17,6,FALSE)),IF($G$5="F1","","")),'Definición técnica de imagenes'!$F$16),"")</f>
        <v/>
      </c>
      <c r="J63" s="14"/>
      <c r="K63" s="15"/>
    </row>
    <row r="64" spans="1:11" s="12" customFormat="1" ht="15">
      <c r="A64" s="13" t="str">
        <f t="shared" si="3"/>
        <v/>
      </c>
      <c r="B64" s="13"/>
      <c r="C64" s="26" t="str">
        <f t="shared" si="0"/>
        <v/>
      </c>
      <c r="D64" s="14"/>
      <c r="E64" s="14"/>
      <c r="F64" s="14" t="str">
        <f t="shared" si="1"/>
        <v/>
      </c>
      <c r="G64" s="14" t="str">
        <f>IF(F64&lt;&gt;"",IF($G$4="Recurso",IF(LEFT($G$5,1)="M",VLOOKUP($G$5,'Definición técnica de imagenes'!$A$3:$G$17,5,FALSE),IF($G$5="F1",'Definición técnica de imagenes'!$E$15,'Definición técnica de imagenes'!$F$13)),'Definición técnica de imagenes'!$E$16),"")</f>
        <v/>
      </c>
      <c r="H64" s="14" t="str">
        <f t="shared" si="2"/>
        <v/>
      </c>
      <c r="I64" s="14" t="str">
        <f>IF(OR(B64&lt;&gt;"",J64&lt;&gt;""),IF($G$4="Recurso",IF(LEFT($G$5,1)="M",IF(VLOOKUP($G$5,'Definición técnica de imagenes'!$A$3:$G$17,6,FALSE)=0,"",VLOOKUP($G$5,'Definición técnica de imagenes'!$A$3:$G$17,6,FALSE)),IF($G$5="F1","","")),'Definición técnica de imagenes'!$F$16),"")</f>
        <v/>
      </c>
      <c r="J64" s="14"/>
      <c r="K64" s="15"/>
    </row>
    <row r="65" spans="1:11" s="12" customFormat="1" ht="15">
      <c r="A65" s="13" t="str">
        <f t="shared" si="3"/>
        <v/>
      </c>
      <c r="B65" s="13"/>
      <c r="C65" s="26" t="str">
        <f t="shared" si="0"/>
        <v/>
      </c>
      <c r="D65" s="14"/>
      <c r="E65" s="14"/>
      <c r="F65" s="14" t="str">
        <f t="shared" si="1"/>
        <v/>
      </c>
      <c r="G65" s="14" t="str">
        <f>IF(F65&lt;&gt;"",IF($G$4="Recurso",IF(LEFT($G$5,1)="M",VLOOKUP($G$5,'Definición técnica de imagenes'!$A$3:$G$17,5,FALSE),IF($G$5="F1",'Definición técnica de imagenes'!$E$15,'Definición técnica de imagenes'!$F$13)),'Definición técnica de imagenes'!$E$16),"")</f>
        <v/>
      </c>
      <c r="H65" s="14" t="str">
        <f t="shared" si="2"/>
        <v/>
      </c>
      <c r="I65" s="14" t="str">
        <f>IF(OR(B65&lt;&gt;"",J65&lt;&gt;""),IF($G$4="Recurso",IF(LEFT($G$5,1)="M",IF(VLOOKUP($G$5,'Definición técnica de imagenes'!$A$3:$G$17,6,FALSE)=0,"",VLOOKUP($G$5,'Definición técnica de imagenes'!$A$3:$G$17,6,FALSE)),IF($G$5="F1","","")),'Definición técnica de imagenes'!$F$16),"")</f>
        <v/>
      </c>
      <c r="J65" s="14"/>
      <c r="K65" s="15"/>
    </row>
    <row r="66" spans="1:11" s="12" customFormat="1" ht="15">
      <c r="A66" s="13" t="str">
        <f t="shared" si="3"/>
        <v/>
      </c>
      <c r="B66" s="13"/>
      <c r="C66" s="26" t="str">
        <f t="shared" si="0"/>
        <v/>
      </c>
      <c r="D66" s="14"/>
      <c r="E66" s="14"/>
      <c r="F66" s="14" t="str">
        <f t="shared" si="1"/>
        <v/>
      </c>
      <c r="G66" s="14" t="str">
        <f>IF(F66&lt;&gt;"",IF($G$4="Recurso",IF(LEFT($G$5,1)="M",VLOOKUP($G$5,'Definición técnica de imagenes'!$A$3:$G$17,5,FALSE),IF($G$5="F1",'Definición técnica de imagenes'!$E$15,'Definición técnica de imagenes'!$F$13)),'Definición técnica de imagenes'!$E$16),"")</f>
        <v/>
      </c>
      <c r="H66" s="14" t="str">
        <f t="shared" si="2"/>
        <v/>
      </c>
      <c r="I66" s="14" t="str">
        <f>IF(OR(B66&lt;&gt;"",J66&lt;&gt;""),IF($G$4="Recurso",IF(LEFT($G$5,1)="M",IF(VLOOKUP($G$5,'Definición técnica de imagenes'!$A$3:$G$17,6,FALSE)=0,"",VLOOKUP($G$5,'Definición técnica de imagenes'!$A$3:$G$17,6,FALSE)),IF($G$5="F1","","")),'Definición técnica de imagenes'!$F$16),"")</f>
        <v/>
      </c>
      <c r="J66" s="14"/>
      <c r="K66" s="15"/>
    </row>
    <row r="67" spans="1:11" s="12" customFormat="1" ht="15">
      <c r="A67" s="13" t="str">
        <f t="shared" si="3"/>
        <v/>
      </c>
      <c r="B67" s="13"/>
      <c r="C67" s="26" t="str">
        <f t="shared" si="0"/>
        <v/>
      </c>
      <c r="D67" s="14"/>
      <c r="E67" s="14"/>
      <c r="F67" s="14" t="str">
        <f t="shared" si="1"/>
        <v/>
      </c>
      <c r="G67" s="14" t="str">
        <f>IF(F67&lt;&gt;"",IF($G$4="Recurso",IF(LEFT($G$5,1)="M",VLOOKUP($G$5,'Definición técnica de imagenes'!$A$3:$G$17,5,FALSE),IF($G$5="F1",'Definición técnica de imagenes'!$E$15,'Definición técnica de imagenes'!$F$13)),'Definición técnica de imagenes'!$E$16),"")</f>
        <v/>
      </c>
      <c r="H67" s="14" t="str">
        <f t="shared" si="2"/>
        <v/>
      </c>
      <c r="I67" s="14" t="str">
        <f>IF(OR(B67&lt;&gt;"",J67&lt;&gt;""),IF($G$4="Recurso",IF(LEFT($G$5,1)="M",IF(VLOOKUP($G$5,'Definición técnica de imagenes'!$A$3:$G$17,6,FALSE)=0,"",VLOOKUP($G$5,'Definición técnica de imagenes'!$A$3:$G$17,6,FALSE)),IF($G$5="F1","","")),'Definición técnica de imagenes'!$F$16),"")</f>
        <v/>
      </c>
      <c r="J67" s="14"/>
      <c r="K67" s="15"/>
    </row>
    <row r="68" spans="1:11" s="12" customFormat="1" ht="15">
      <c r="A68" s="13" t="str">
        <f t="shared" si="3"/>
        <v/>
      </c>
      <c r="B68" s="13"/>
      <c r="C68" s="26" t="str">
        <f t="shared" si="0"/>
        <v/>
      </c>
      <c r="D68" s="14"/>
      <c r="E68" s="14"/>
      <c r="F68" s="14" t="str">
        <f t="shared" si="1"/>
        <v/>
      </c>
      <c r="G68" s="14" t="str">
        <f>IF(F68&lt;&gt;"",IF($G$4="Recurso",IF(LEFT($G$5,1)="M",VLOOKUP($G$5,'Definición técnica de imagenes'!$A$3:$G$17,5,FALSE),IF($G$5="F1",'Definición técnica de imagenes'!$E$15,'Definición técnica de imagenes'!$F$13)),'Definición técnica de imagenes'!$E$16),"")</f>
        <v/>
      </c>
      <c r="H68" s="14" t="str">
        <f t="shared" si="2"/>
        <v/>
      </c>
      <c r="I68" s="14" t="str">
        <f>IF(OR(B68&lt;&gt;"",J68&lt;&gt;""),IF($G$4="Recurso",IF(LEFT($G$5,1)="M",IF(VLOOKUP($G$5,'Definición técnica de imagenes'!$A$3:$G$17,6,FALSE)=0,"",VLOOKUP($G$5,'Definición técnica de imagenes'!$A$3:$G$17,6,FALSE)),IF($G$5="F1","","")),'Definición técnica de imagenes'!$F$16),"")</f>
        <v/>
      </c>
      <c r="J68" s="14"/>
      <c r="K68" s="15"/>
    </row>
    <row r="69" spans="1:11" s="12" customFormat="1" ht="15">
      <c r="A69" s="13" t="str">
        <f t="shared" si="3"/>
        <v/>
      </c>
      <c r="B69" s="13"/>
      <c r="C69" s="26" t="str">
        <f t="shared" si="0"/>
        <v/>
      </c>
      <c r="D69" s="14"/>
      <c r="E69" s="14"/>
      <c r="F69" s="14" t="str">
        <f t="shared" si="1"/>
        <v/>
      </c>
      <c r="G69" s="14" t="str">
        <f>IF(F69&lt;&gt;"",IF($G$4="Recurso",IF(LEFT($G$5,1)="M",VLOOKUP($G$5,'Definición técnica de imagenes'!$A$3:$G$17,5,FALSE),IF($G$5="F1",'Definición técnica de imagenes'!$E$15,'Definición técnica de imagenes'!$F$13)),'Definición técnica de imagenes'!$E$16),"")</f>
        <v/>
      </c>
      <c r="H69" s="14" t="str">
        <f t="shared" si="2"/>
        <v/>
      </c>
      <c r="I69" s="14" t="str">
        <f>IF(OR(B69&lt;&gt;"",J69&lt;&gt;""),IF($G$4="Recurso",IF(LEFT($G$5,1)="M",IF(VLOOKUP($G$5,'Definición técnica de imagenes'!$A$3:$G$17,6,FALSE)=0,"",VLOOKUP($G$5,'Definición técnica de imagenes'!$A$3:$G$17,6,FALSE)),IF($G$5="F1","","")),'Definición técnica de imagenes'!$F$16),"")</f>
        <v/>
      </c>
      <c r="J69" s="14"/>
      <c r="K69" s="15"/>
    </row>
    <row r="70" spans="1:11" s="12" customFormat="1" ht="15">
      <c r="A70" s="13" t="str">
        <f t="shared" si="3"/>
        <v/>
      </c>
      <c r="B70" s="13"/>
      <c r="C70" s="26" t="str">
        <f t="shared" si="0"/>
        <v/>
      </c>
      <c r="D70" s="14"/>
      <c r="E70" s="14"/>
      <c r="F70" s="14" t="str">
        <f t="shared" si="1"/>
        <v/>
      </c>
      <c r="G70" s="14" t="str">
        <f>IF(F70&lt;&gt;"",IF($G$4="Recurso",IF(LEFT($G$5,1)="M",VLOOKUP($G$5,'Definición técnica de imagenes'!$A$3:$G$17,5,FALSE),IF($G$5="F1",'Definición técnica de imagenes'!$E$15,'Definición técnica de imagenes'!$F$13)),'Definición técnica de imagenes'!$E$16),"")</f>
        <v/>
      </c>
      <c r="H70" s="14" t="str">
        <f t="shared" si="2"/>
        <v/>
      </c>
      <c r="I70" s="14" t="str">
        <f>IF(OR(B70&lt;&gt;"",J70&lt;&gt;""),IF($G$4="Recurso",IF(LEFT($G$5,1)="M",IF(VLOOKUP($G$5,'Definición técnica de imagenes'!$A$3:$G$17,6,FALSE)=0,"",VLOOKUP($G$5,'Definición técnica de imagenes'!$A$3:$G$17,6,FALSE)),IF($G$5="F1","","")),'Definición técnica de imagenes'!$F$16),"")</f>
        <v/>
      </c>
      <c r="J70" s="14"/>
      <c r="K70" s="15"/>
    </row>
    <row r="71" spans="1:11" s="12" customFormat="1" ht="15">
      <c r="A71" s="13" t="str">
        <f t="shared" si="3"/>
        <v/>
      </c>
      <c r="B71" s="13"/>
      <c r="C71" s="26" t="str">
        <f t="shared" si="0"/>
        <v/>
      </c>
      <c r="D71" s="14"/>
      <c r="E71" s="14"/>
      <c r="F71" s="14" t="str">
        <f t="shared" si="1"/>
        <v/>
      </c>
      <c r="G71" s="14" t="str">
        <f>IF(F71&lt;&gt;"",IF($G$4="Recurso",IF(LEFT($G$5,1)="M",VLOOKUP($G$5,'Definición técnica de imagenes'!$A$3:$G$17,5,FALSE),IF($G$5="F1",'Definición técnica de imagenes'!$E$15,'Definición técnica de imagenes'!$F$13)),'Definición técnica de imagenes'!$E$16),"")</f>
        <v/>
      </c>
      <c r="H71" s="14" t="str">
        <f t="shared" si="2"/>
        <v/>
      </c>
      <c r="I71" s="14" t="str">
        <f>IF(OR(B71&lt;&gt;"",J71&lt;&gt;""),IF($G$4="Recurso",IF(LEFT($G$5,1)="M",IF(VLOOKUP($G$5,'Definición técnica de imagenes'!$A$3:$G$17,6,FALSE)=0,"",VLOOKUP($G$5,'Definición técnica de imagenes'!$A$3:$G$17,6,FALSE)),IF($G$5="F1","","")),'Definición técnica de imagenes'!$F$16),"")</f>
        <v/>
      </c>
      <c r="J71" s="14"/>
      <c r="K71" s="15"/>
    </row>
    <row r="72" spans="1:11" s="12" customFormat="1" ht="15">
      <c r="A72" s="13" t="str">
        <f t="shared" si="3"/>
        <v/>
      </c>
      <c r="B72" s="13"/>
      <c r="C72" s="26" t="str">
        <f t="shared" si="0"/>
        <v/>
      </c>
      <c r="D72" s="14"/>
      <c r="E72" s="14"/>
      <c r="F72" s="14" t="str">
        <f t="shared" si="1"/>
        <v/>
      </c>
      <c r="G72" s="14" t="str">
        <f>IF(F72&lt;&gt;"",IF($G$4="Recurso",IF(LEFT($G$5,1)="M",VLOOKUP($G$5,'Definición técnica de imagenes'!$A$3:$G$17,5,FALSE),IF($G$5="F1",'Definición técnica de imagenes'!$E$15,'Definición técnica de imagenes'!$F$13)),'Definición técnica de imagenes'!$E$16),"")</f>
        <v/>
      </c>
      <c r="H72" s="14" t="str">
        <f t="shared" si="2"/>
        <v/>
      </c>
      <c r="I72" s="14" t="str">
        <f>IF(OR(B72&lt;&gt;"",J72&lt;&gt;""),IF($G$4="Recurso",IF(LEFT($G$5,1)="M",IF(VLOOKUP($G$5,'Definición técnica de imagenes'!$A$3:$G$17,6,FALSE)=0,"",VLOOKUP($G$5,'Definición técnica de imagenes'!$A$3:$G$17,6,FALSE)),IF($G$5="F1","","")),'Definición técnica de imagenes'!$F$16),"")</f>
        <v/>
      </c>
      <c r="J72" s="14"/>
      <c r="K72" s="15"/>
    </row>
    <row r="73" spans="1:11" s="12" customFormat="1" ht="15">
      <c r="A73" s="13" t="str">
        <f t="shared" si="3"/>
        <v/>
      </c>
      <c r="B73" s="13"/>
      <c r="C73" s="26" t="str">
        <f t="shared" si="0"/>
        <v/>
      </c>
      <c r="D73" s="14"/>
      <c r="E73" s="14"/>
      <c r="F73" s="14" t="str">
        <f t="shared" si="1"/>
        <v/>
      </c>
      <c r="G73" s="14" t="str">
        <f>IF(F73&lt;&gt;"",IF($G$4="Recurso",IF(LEFT($G$5,1)="M",VLOOKUP($G$5,'Definición técnica de imagenes'!$A$3:$G$17,5,FALSE),IF($G$5="F1",'Definición técnica de imagenes'!$E$15,'Definición técnica de imagenes'!$F$13)),'Definición técnica de imagenes'!$E$16),"")</f>
        <v/>
      </c>
      <c r="H73" s="14" t="str">
        <f t="shared" si="2"/>
        <v/>
      </c>
      <c r="I73" s="14" t="str">
        <f>IF(OR(B73&lt;&gt;"",J73&lt;&gt;""),IF($G$4="Recurso",IF(LEFT($G$5,1)="M",IF(VLOOKUP($G$5,'Definición técnica de imagenes'!$A$3:$G$17,6,FALSE)=0,"",VLOOKUP($G$5,'Definición técnica de imagenes'!$A$3:$G$17,6,FALSE)),IF($G$5="F1","","")),'Definición técnica de imagenes'!$F$16),"")</f>
        <v/>
      </c>
      <c r="J73" s="14"/>
      <c r="K73" s="15"/>
    </row>
    <row r="74" spans="1:11" s="12" customFormat="1" ht="15">
      <c r="A74" s="13" t="str">
        <f t="shared" si="3"/>
        <v/>
      </c>
      <c r="B74" s="13"/>
      <c r="C74" s="26" t="str">
        <f t="shared" si="0"/>
        <v/>
      </c>
      <c r="D74" s="14"/>
      <c r="E74" s="14"/>
      <c r="F74" s="14" t="str">
        <f t="shared" si="1"/>
        <v/>
      </c>
      <c r="G74" s="14" t="str">
        <f>IF(F74&lt;&gt;"",IF($G$4="Recurso",IF(LEFT($G$5,1)="M",VLOOKUP($G$5,'Definición técnica de imagenes'!$A$3:$G$17,5,FALSE),IF($G$5="F1",'Definición técnica de imagenes'!$E$15,'Definición técnica de imagenes'!$F$13)),'Definición técnica de imagenes'!$E$16),"")</f>
        <v/>
      </c>
      <c r="H74" s="14" t="str">
        <f t="shared" si="2"/>
        <v/>
      </c>
      <c r="I74" s="14" t="str">
        <f>IF(OR(B74&lt;&gt;"",J74&lt;&gt;""),IF($G$4="Recurso",IF(LEFT($G$5,1)="M",IF(VLOOKUP($G$5,'Definición técnica de imagenes'!$A$3:$G$17,6,FALSE)=0,"",VLOOKUP($G$5,'Definición técnica de imagenes'!$A$3:$G$17,6,FALSE)),IF($G$5="F1","","")),'Definición técnica de imagenes'!$F$16),"")</f>
        <v/>
      </c>
      <c r="J74" s="14"/>
      <c r="K74" s="15"/>
    </row>
    <row r="75" spans="1:11" s="12" customFormat="1" ht="15">
      <c r="A75" s="13" t="str">
        <f t="shared" si="3"/>
        <v/>
      </c>
      <c r="B75" s="13"/>
      <c r="C75" s="26" t="str">
        <f t="shared" ref="C75:C108" si="4">IF(OR(B75&lt;&gt;"",J75&lt;&gt;""),IF($G$4="Recurso",CONCATENATE($G$4," ",$G$5),$G$4),"")</f>
        <v/>
      </c>
      <c r="D75" s="14"/>
      <c r="E75" s="14"/>
      <c r="F75" s="14" t="str">
        <f t="shared" ref="F75:F108" si="5">IF(OR(B75&lt;&gt;"",J75&lt;&gt;""),CONCATENATE($C$7,"_",$A75,IF($G$4="Cuaderno de Estudio","_small",CONCATENATE(IF(I75="","","n"),IF(LEFT($G$5,1)="F",".jpg",".png")))),"")</f>
        <v/>
      </c>
      <c r="G75" s="14" t="str">
        <f>IF(F75&lt;&gt;"",IF($G$4="Recurso",IF(LEFT($G$5,1)="M",VLOOKUP($G$5,'Definición técnica de imagenes'!$A$3:$G$17,5,FALSE),IF($G$5="F1",'Definición técnica de imagenes'!$E$15,'Definición técnica de imagenes'!$F$13)),'Definición técnica de imagenes'!$E$16),"")</f>
        <v/>
      </c>
      <c r="H75" s="14" t="str">
        <f t="shared" ref="H75:H108" si="6">IF(AND(I75&lt;&gt;"",I75&lt;&gt;0),IF(OR(B75&lt;&gt;"",J75&lt;&gt;""),CONCATENATE($C$7,"_",$A75,IF($G$4="Cuaderno de Estudio","_zoom",CONCATENATE("a",IF(LEFT($G$5,1)="F",".jpg",".png")))),""),"")</f>
        <v/>
      </c>
      <c r="I75" s="14" t="str">
        <f>IF(OR(B75&lt;&gt;"",J75&lt;&gt;""),IF($G$4="Recurso",IF(LEFT($G$5,1)="M",IF(VLOOKUP($G$5,'Definición técnica de imagenes'!$A$3:$G$17,6,FALSE)=0,"",VLOOKUP($G$5,'Definición técnica de imagenes'!$A$3:$G$17,6,FALSE)),IF($G$5="F1","","")),'Definición técnica de imagenes'!$F$16),"")</f>
        <v/>
      </c>
      <c r="J75" s="14"/>
      <c r="K75" s="15"/>
    </row>
    <row r="76" spans="1:11" s="12" customFormat="1" ht="15">
      <c r="A76" s="13" t="str">
        <f t="shared" si="3"/>
        <v/>
      </c>
      <c r="B76" s="13"/>
      <c r="C76" s="26" t="str">
        <f t="shared" si="4"/>
        <v/>
      </c>
      <c r="D76" s="14"/>
      <c r="E76" s="14"/>
      <c r="F76" s="14" t="str">
        <f t="shared" si="5"/>
        <v/>
      </c>
      <c r="G76" s="14" t="str">
        <f>IF(F76&lt;&gt;"",IF($G$4="Recurso",IF(LEFT($G$5,1)="M",VLOOKUP($G$5,'Definición técnica de imagenes'!$A$3:$G$17,5,FALSE),IF($G$5="F1",'Definición técnica de imagenes'!$E$15,'Definición técnica de imagenes'!$F$13)),'Definición técnica de imagenes'!$E$16),"")</f>
        <v/>
      </c>
      <c r="H76" s="14" t="str">
        <f t="shared" si="6"/>
        <v/>
      </c>
      <c r="I76" s="14" t="str">
        <f>IF(OR(B76&lt;&gt;"",J76&lt;&gt;""),IF($G$4="Recurso",IF(LEFT($G$5,1)="M",IF(VLOOKUP($G$5,'Definición técnica de imagenes'!$A$3:$G$17,6,FALSE)=0,"",VLOOKUP($G$5,'Definición técnica de imagenes'!$A$3:$G$17,6,FALSE)),IF($G$5="F1","","")),'Definición técnica de imagenes'!$F$16),"")</f>
        <v/>
      </c>
      <c r="J76" s="14"/>
      <c r="K76" s="15"/>
    </row>
    <row r="77" spans="1:11" s="12" customFormat="1" ht="15">
      <c r="A77" s="13" t="str">
        <f t="shared" si="3"/>
        <v/>
      </c>
      <c r="B77" s="13"/>
      <c r="C77" s="26" t="str">
        <f t="shared" si="4"/>
        <v/>
      </c>
      <c r="D77" s="14"/>
      <c r="E77" s="14"/>
      <c r="F77" s="14" t="str">
        <f t="shared" si="5"/>
        <v/>
      </c>
      <c r="G77" s="14" t="str">
        <f>IF(F77&lt;&gt;"",IF($G$4="Recurso",IF(LEFT($G$5,1)="M",VLOOKUP($G$5,'Definición técnica de imagenes'!$A$3:$G$17,5,FALSE),IF($G$5="F1",'Definición técnica de imagenes'!$E$15,'Definición técnica de imagenes'!$F$13)),'Definición técnica de imagenes'!$E$16),"")</f>
        <v/>
      </c>
      <c r="H77" s="14" t="str">
        <f t="shared" si="6"/>
        <v/>
      </c>
      <c r="I77" s="14" t="str">
        <f>IF(OR(B77&lt;&gt;"",J77&lt;&gt;""),IF($G$4="Recurso",IF(LEFT($G$5,1)="M",IF(VLOOKUP($G$5,'Definición técnica de imagenes'!$A$3:$G$17,6,FALSE)=0,"",VLOOKUP($G$5,'Definición técnica de imagenes'!$A$3:$G$17,6,FALSE)),IF($G$5="F1","","")),'Definición técnica de imagenes'!$F$16),"")</f>
        <v/>
      </c>
      <c r="J77" s="14"/>
      <c r="K77" s="15"/>
    </row>
    <row r="78" spans="1:11" s="12" customFormat="1" ht="15">
      <c r="A78" s="13" t="str">
        <f t="shared" si="3"/>
        <v/>
      </c>
      <c r="B78" s="13"/>
      <c r="C78" s="26" t="str">
        <f t="shared" si="4"/>
        <v/>
      </c>
      <c r="D78" s="14"/>
      <c r="E78" s="14"/>
      <c r="F78" s="14" t="str">
        <f t="shared" si="5"/>
        <v/>
      </c>
      <c r="G78" s="14" t="str">
        <f>IF(F78&lt;&gt;"",IF($G$4="Recurso",IF(LEFT($G$5,1)="M",VLOOKUP($G$5,'Definición técnica de imagenes'!$A$3:$G$17,5,FALSE),IF($G$5="F1",'Definición técnica de imagenes'!$E$15,'Definición técnica de imagenes'!$F$13)),'Definición técnica de imagenes'!$E$16),"")</f>
        <v/>
      </c>
      <c r="H78" s="14" t="str">
        <f t="shared" si="6"/>
        <v/>
      </c>
      <c r="I78" s="14" t="str">
        <f>IF(OR(B78&lt;&gt;"",J78&lt;&gt;""),IF($G$4="Recurso",IF(LEFT($G$5,1)="M",IF(VLOOKUP($G$5,'Definición técnica de imagenes'!$A$3:$G$17,6,FALSE)=0,"",VLOOKUP($G$5,'Definición técnica de imagenes'!$A$3:$G$17,6,FALSE)),IF($G$5="F1","","")),'Definición técnica de imagenes'!$F$16),"")</f>
        <v/>
      </c>
      <c r="J78" s="14"/>
      <c r="K78" s="15"/>
    </row>
    <row r="79" spans="1:11" s="12" customFormat="1" ht="15">
      <c r="A79" s="13" t="str">
        <f t="shared" si="3"/>
        <v/>
      </c>
      <c r="B79" s="13"/>
      <c r="C79" s="26" t="str">
        <f t="shared" si="4"/>
        <v/>
      </c>
      <c r="D79" s="14"/>
      <c r="E79" s="14"/>
      <c r="F79" s="14" t="str">
        <f t="shared" si="5"/>
        <v/>
      </c>
      <c r="G79" s="14" t="str">
        <f>IF(F79&lt;&gt;"",IF($G$4="Recurso",IF(LEFT($G$5,1)="M",VLOOKUP($G$5,'Definición técnica de imagenes'!$A$3:$G$17,5,FALSE),IF($G$5="F1",'Definición técnica de imagenes'!$E$15,'Definición técnica de imagenes'!$F$13)),'Definición técnica de imagenes'!$E$16),"")</f>
        <v/>
      </c>
      <c r="H79" s="14" t="str">
        <f t="shared" si="6"/>
        <v/>
      </c>
      <c r="I79" s="14" t="str">
        <f>IF(OR(B79&lt;&gt;"",J79&lt;&gt;""),IF($G$4="Recurso",IF(LEFT($G$5,1)="M",IF(VLOOKUP($G$5,'Definición técnica de imagenes'!$A$3:$G$17,6,FALSE)=0,"",VLOOKUP($G$5,'Definición técnica de imagenes'!$A$3:$G$17,6,FALSE)),IF($G$5="F1","","")),'Definición técnica de imagenes'!$F$16),"")</f>
        <v/>
      </c>
      <c r="J79" s="14"/>
      <c r="K79" s="15"/>
    </row>
    <row r="80" spans="1:11" s="12" customFormat="1" ht="15">
      <c r="A80" s="13" t="str">
        <f t="shared" si="3"/>
        <v/>
      </c>
      <c r="B80" s="13"/>
      <c r="C80" s="26" t="str">
        <f t="shared" si="4"/>
        <v/>
      </c>
      <c r="D80" s="14"/>
      <c r="E80" s="14"/>
      <c r="F80" s="14" t="str">
        <f t="shared" si="5"/>
        <v/>
      </c>
      <c r="G80" s="14" t="str">
        <f>IF(F80&lt;&gt;"",IF($G$4="Recurso",IF(LEFT($G$5,1)="M",VLOOKUP($G$5,'Definición técnica de imagenes'!$A$3:$G$17,5,FALSE),IF($G$5="F1",'Definición técnica de imagenes'!$E$15,'Definición técnica de imagenes'!$F$13)),'Definición técnica de imagenes'!$E$16),"")</f>
        <v/>
      </c>
      <c r="H80" s="14" t="str">
        <f t="shared" si="6"/>
        <v/>
      </c>
      <c r="I80" s="14" t="str">
        <f>IF(OR(B80&lt;&gt;"",J80&lt;&gt;""),IF($G$4="Recurso",IF(LEFT($G$5,1)="M",IF(VLOOKUP($G$5,'Definición técnica de imagenes'!$A$3:$G$17,6,FALSE)=0,"",VLOOKUP($G$5,'Definición técnica de imagenes'!$A$3:$G$17,6,FALSE)),IF($G$5="F1","","")),'Definición técnica de imagenes'!$F$16),"")</f>
        <v/>
      </c>
      <c r="J80" s="14"/>
      <c r="K80" s="15"/>
    </row>
    <row r="81" spans="1:11" s="12" customFormat="1" ht="15">
      <c r="A81" s="13" t="str">
        <f t="shared" si="3"/>
        <v/>
      </c>
      <c r="B81" s="13"/>
      <c r="C81" s="26" t="str">
        <f t="shared" si="4"/>
        <v/>
      </c>
      <c r="D81" s="14"/>
      <c r="E81" s="14"/>
      <c r="F81" s="14" t="str">
        <f t="shared" si="5"/>
        <v/>
      </c>
      <c r="G81" s="14" t="str">
        <f>IF(F81&lt;&gt;"",IF($G$4="Recurso",IF(LEFT($G$5,1)="M",VLOOKUP($G$5,'Definición técnica de imagenes'!$A$3:$G$17,5,FALSE),IF($G$5="F1",'Definición técnica de imagenes'!$E$15,'Definición técnica de imagenes'!$F$13)),'Definición técnica de imagenes'!$E$16),"")</f>
        <v/>
      </c>
      <c r="H81" s="14" t="str">
        <f t="shared" si="6"/>
        <v/>
      </c>
      <c r="I81" s="14" t="str">
        <f>IF(OR(B81&lt;&gt;"",J81&lt;&gt;""),IF($G$4="Recurso",IF(LEFT($G$5,1)="M",IF(VLOOKUP($G$5,'Definición técnica de imagenes'!$A$3:$G$17,6,FALSE)=0,"",VLOOKUP($G$5,'Definición técnica de imagenes'!$A$3:$G$17,6,FALSE)),IF($G$5="F1","","")),'Definición técnica de imagenes'!$F$16),"")</f>
        <v/>
      </c>
      <c r="J81" s="14"/>
      <c r="K81" s="15"/>
    </row>
    <row r="82" spans="1:11" s="12" customFormat="1" ht="15">
      <c r="A82" s="13" t="str">
        <f t="shared" si="3"/>
        <v/>
      </c>
      <c r="B82" s="13"/>
      <c r="C82" s="26" t="str">
        <f t="shared" si="4"/>
        <v/>
      </c>
      <c r="D82" s="14"/>
      <c r="E82" s="14"/>
      <c r="F82" s="14" t="str">
        <f t="shared" si="5"/>
        <v/>
      </c>
      <c r="G82" s="14" t="str">
        <f>IF(F82&lt;&gt;"",IF($G$4="Recurso",IF(LEFT($G$5,1)="M",VLOOKUP($G$5,'Definición técnica de imagenes'!$A$3:$G$17,5,FALSE),IF($G$5="F1",'Definición técnica de imagenes'!$E$15,'Definición técnica de imagenes'!$F$13)),'Definición técnica de imagenes'!$E$16),"")</f>
        <v/>
      </c>
      <c r="H82" s="14" t="str">
        <f t="shared" si="6"/>
        <v/>
      </c>
      <c r="I82" s="14" t="str">
        <f>IF(OR(B82&lt;&gt;"",J82&lt;&gt;""),IF($G$4="Recurso",IF(LEFT($G$5,1)="M",IF(VLOOKUP($G$5,'Definición técnica de imagenes'!$A$3:$G$17,6,FALSE)=0,"",VLOOKUP($G$5,'Definición técnica de imagenes'!$A$3:$G$17,6,FALSE)),IF($G$5="F1","","")),'Definición técnica de imagenes'!$F$16),"")</f>
        <v/>
      </c>
      <c r="J82" s="14"/>
      <c r="K82" s="15"/>
    </row>
    <row r="83" spans="1:11" s="12" customFormat="1" ht="15">
      <c r="A83" s="13" t="str">
        <f t="shared" si="3"/>
        <v/>
      </c>
      <c r="B83" s="13"/>
      <c r="C83" s="26" t="str">
        <f t="shared" si="4"/>
        <v/>
      </c>
      <c r="D83" s="14"/>
      <c r="E83" s="14"/>
      <c r="F83" s="14" t="str">
        <f t="shared" si="5"/>
        <v/>
      </c>
      <c r="G83" s="14" t="str">
        <f>IF(F83&lt;&gt;"",IF($G$4="Recurso",IF(LEFT($G$5,1)="M",VLOOKUP($G$5,'Definición técnica de imagenes'!$A$3:$G$17,5,FALSE),IF($G$5="F1",'Definición técnica de imagenes'!$E$15,'Definición técnica de imagenes'!$F$13)),'Definición técnica de imagenes'!$E$16),"")</f>
        <v/>
      </c>
      <c r="H83" s="14" t="str">
        <f t="shared" si="6"/>
        <v/>
      </c>
      <c r="I83" s="14" t="str">
        <f>IF(OR(B83&lt;&gt;"",J83&lt;&gt;""),IF($G$4="Recurso",IF(LEFT($G$5,1)="M",IF(VLOOKUP($G$5,'Definición técnica de imagenes'!$A$3:$G$17,6,FALSE)=0,"",VLOOKUP($G$5,'Definición técnica de imagenes'!$A$3:$G$17,6,FALSE)),IF($G$5="F1","","")),'Definición técnica de imagenes'!$F$16),"")</f>
        <v/>
      </c>
      <c r="J83" s="14"/>
      <c r="K83" s="15"/>
    </row>
    <row r="84" spans="1:11" s="12" customFormat="1" ht="15">
      <c r="A84" s="13" t="str">
        <f t="shared" ref="A84:A108" si="7">IF(OR(B84&lt;&gt;"",J84&lt;&gt;""),CONCATENATE(LEFT(A83,3),IF(MID(A83,4,2)+1&lt;10,CONCATENATE("0",MID(A83,4,2)+1),MID(A83,4,2)+1)),"")</f>
        <v/>
      </c>
      <c r="B84" s="13"/>
      <c r="C84" s="26" t="str">
        <f t="shared" si="4"/>
        <v/>
      </c>
      <c r="D84" s="14"/>
      <c r="E84" s="14"/>
      <c r="F84" s="14" t="str">
        <f t="shared" si="5"/>
        <v/>
      </c>
      <c r="G84" s="14" t="str">
        <f>IF(F84&lt;&gt;"",IF($G$4="Recurso",IF(LEFT($G$5,1)="M",VLOOKUP($G$5,'Definición técnica de imagenes'!$A$3:$G$17,5,FALSE),IF($G$5="F1",'Definición técnica de imagenes'!$E$15,'Definición técnica de imagenes'!$F$13)),'Definición técnica de imagenes'!$E$16),"")</f>
        <v/>
      </c>
      <c r="H84" s="14" t="str">
        <f t="shared" si="6"/>
        <v/>
      </c>
      <c r="I84" s="14" t="str">
        <f>IF(OR(B84&lt;&gt;"",J84&lt;&gt;""),IF($G$4="Recurso",IF(LEFT($G$5,1)="M",IF(VLOOKUP($G$5,'Definición técnica de imagenes'!$A$3:$G$17,6,FALSE)=0,"",VLOOKUP($G$5,'Definición técnica de imagenes'!$A$3:$G$17,6,FALSE)),IF($G$5="F1","","")),'Definición técnica de imagenes'!$F$16),"")</f>
        <v/>
      </c>
      <c r="J84" s="14"/>
      <c r="K84" s="15"/>
    </row>
    <row r="85" spans="1:11" s="12" customFormat="1" ht="15">
      <c r="A85" s="13" t="str">
        <f t="shared" si="7"/>
        <v/>
      </c>
      <c r="B85" s="13"/>
      <c r="C85" s="26" t="str">
        <f t="shared" si="4"/>
        <v/>
      </c>
      <c r="D85" s="14"/>
      <c r="E85" s="14"/>
      <c r="F85" s="14" t="str">
        <f t="shared" si="5"/>
        <v/>
      </c>
      <c r="G85" s="14" t="str">
        <f>IF(F85&lt;&gt;"",IF($G$4="Recurso",IF(LEFT($G$5,1)="M",VLOOKUP($G$5,'Definición técnica de imagenes'!$A$3:$G$17,5,FALSE),IF($G$5="F1",'Definición técnica de imagenes'!$E$15,'Definición técnica de imagenes'!$F$13)),'Definición técnica de imagenes'!$E$16),"")</f>
        <v/>
      </c>
      <c r="H85" s="14" t="str">
        <f t="shared" si="6"/>
        <v/>
      </c>
      <c r="I85" s="14" t="str">
        <f>IF(OR(B85&lt;&gt;"",J85&lt;&gt;""),IF($G$4="Recurso",IF(LEFT($G$5,1)="M",IF(VLOOKUP($G$5,'Definición técnica de imagenes'!$A$3:$G$17,6,FALSE)=0,"",VLOOKUP($G$5,'Definición técnica de imagenes'!$A$3:$G$17,6,FALSE)),IF($G$5="F1","","")),'Definición técnica de imagenes'!$F$16),"")</f>
        <v/>
      </c>
      <c r="J85" s="14"/>
      <c r="K85" s="15"/>
    </row>
    <row r="86" spans="1:11" s="12" customFormat="1" ht="15">
      <c r="A86" s="13" t="str">
        <f t="shared" si="7"/>
        <v/>
      </c>
      <c r="B86" s="13"/>
      <c r="C86" s="26" t="str">
        <f t="shared" si="4"/>
        <v/>
      </c>
      <c r="D86" s="14"/>
      <c r="E86" s="14"/>
      <c r="F86" s="14" t="str">
        <f t="shared" si="5"/>
        <v/>
      </c>
      <c r="G86" s="14" t="str">
        <f>IF(F86&lt;&gt;"",IF($G$4="Recurso",IF(LEFT($G$5,1)="M",VLOOKUP($G$5,'Definición técnica de imagenes'!$A$3:$G$17,5,FALSE),IF($G$5="F1",'Definición técnica de imagenes'!$E$15,'Definición técnica de imagenes'!$F$13)),'Definición técnica de imagenes'!$E$16),"")</f>
        <v/>
      </c>
      <c r="H86" s="14" t="str">
        <f t="shared" si="6"/>
        <v/>
      </c>
      <c r="I86" s="14" t="str">
        <f>IF(OR(B86&lt;&gt;"",J86&lt;&gt;""),IF($G$4="Recurso",IF(LEFT($G$5,1)="M",IF(VLOOKUP($G$5,'Definición técnica de imagenes'!$A$3:$G$17,6,FALSE)=0,"",VLOOKUP($G$5,'Definición técnica de imagenes'!$A$3:$G$17,6,FALSE)),IF($G$5="F1","","")),'Definición técnica de imagenes'!$F$16),"")</f>
        <v/>
      </c>
      <c r="J86" s="14"/>
      <c r="K86" s="15"/>
    </row>
    <row r="87" spans="1:11" s="12" customFormat="1" ht="15">
      <c r="A87" s="13" t="str">
        <f t="shared" si="7"/>
        <v/>
      </c>
      <c r="B87" s="13"/>
      <c r="C87" s="26" t="str">
        <f t="shared" si="4"/>
        <v/>
      </c>
      <c r="D87" s="14"/>
      <c r="E87" s="14"/>
      <c r="F87" s="14" t="str">
        <f t="shared" si="5"/>
        <v/>
      </c>
      <c r="G87" s="14" t="str">
        <f>IF(F87&lt;&gt;"",IF($G$4="Recurso",IF(LEFT($G$5,1)="M",VLOOKUP($G$5,'Definición técnica de imagenes'!$A$3:$G$17,5,FALSE),IF($G$5="F1",'Definición técnica de imagenes'!$E$15,'Definición técnica de imagenes'!$F$13)),'Definición técnica de imagenes'!$E$16),"")</f>
        <v/>
      </c>
      <c r="H87" s="14" t="str">
        <f t="shared" si="6"/>
        <v/>
      </c>
      <c r="I87" s="14" t="str">
        <f>IF(OR(B87&lt;&gt;"",J87&lt;&gt;""),IF($G$4="Recurso",IF(LEFT($G$5,1)="M",IF(VLOOKUP($G$5,'Definición técnica de imagenes'!$A$3:$G$17,6,FALSE)=0,"",VLOOKUP($G$5,'Definición técnica de imagenes'!$A$3:$G$17,6,FALSE)),IF($G$5="F1","","")),'Definición técnica de imagenes'!$F$16),"")</f>
        <v/>
      </c>
      <c r="J87" s="14"/>
      <c r="K87" s="15"/>
    </row>
    <row r="88" spans="1:11" s="12" customFormat="1" ht="15">
      <c r="A88" s="13" t="str">
        <f t="shared" si="7"/>
        <v/>
      </c>
      <c r="B88" s="13"/>
      <c r="C88" s="26" t="str">
        <f t="shared" si="4"/>
        <v/>
      </c>
      <c r="D88" s="14"/>
      <c r="E88" s="14"/>
      <c r="F88" s="14" t="str">
        <f t="shared" si="5"/>
        <v/>
      </c>
      <c r="G88" s="14" t="str">
        <f>IF(F88&lt;&gt;"",IF($G$4="Recurso",IF(LEFT($G$5,1)="M",VLOOKUP($G$5,'Definición técnica de imagenes'!$A$3:$G$17,5,FALSE),IF($G$5="F1",'Definición técnica de imagenes'!$E$15,'Definición técnica de imagenes'!$F$13)),'Definición técnica de imagenes'!$E$16),"")</f>
        <v/>
      </c>
      <c r="H88" s="14" t="str">
        <f t="shared" si="6"/>
        <v/>
      </c>
      <c r="I88" s="14" t="str">
        <f>IF(OR(B88&lt;&gt;"",J88&lt;&gt;""),IF($G$4="Recurso",IF(LEFT($G$5,1)="M",IF(VLOOKUP($G$5,'Definición técnica de imagenes'!$A$3:$G$17,6,FALSE)=0,"",VLOOKUP($G$5,'Definición técnica de imagenes'!$A$3:$G$17,6,FALSE)),IF($G$5="F1","","")),'Definición técnica de imagenes'!$F$16),"")</f>
        <v/>
      </c>
      <c r="J88" s="14"/>
      <c r="K88" s="15"/>
    </row>
    <row r="89" spans="1:11" s="12" customFormat="1" ht="15">
      <c r="A89" s="13" t="str">
        <f t="shared" si="7"/>
        <v/>
      </c>
      <c r="B89" s="13"/>
      <c r="C89" s="26" t="str">
        <f t="shared" si="4"/>
        <v/>
      </c>
      <c r="D89" s="14"/>
      <c r="E89" s="14"/>
      <c r="F89" s="14" t="str">
        <f t="shared" si="5"/>
        <v/>
      </c>
      <c r="G89" s="14" t="str">
        <f>IF(F89&lt;&gt;"",IF($G$4="Recurso",IF(LEFT($G$5,1)="M",VLOOKUP($G$5,'Definición técnica de imagenes'!$A$3:$G$17,5,FALSE),IF($G$5="F1",'Definición técnica de imagenes'!$E$15,'Definición técnica de imagenes'!$F$13)),'Definición técnica de imagenes'!$E$16),"")</f>
        <v/>
      </c>
      <c r="H89" s="14" t="str">
        <f t="shared" si="6"/>
        <v/>
      </c>
      <c r="I89" s="14" t="str">
        <f>IF(OR(B89&lt;&gt;"",J89&lt;&gt;""),IF($G$4="Recurso",IF(LEFT($G$5,1)="M",IF(VLOOKUP($G$5,'Definición técnica de imagenes'!$A$3:$G$17,6,FALSE)=0,"",VLOOKUP($G$5,'Definición técnica de imagenes'!$A$3:$G$17,6,FALSE)),IF($G$5="F1","","")),'Definición técnica de imagenes'!$F$16),"")</f>
        <v/>
      </c>
      <c r="J89" s="14"/>
      <c r="K89" s="15"/>
    </row>
    <row r="90" spans="1:11" s="12" customFormat="1" ht="15">
      <c r="A90" s="13" t="str">
        <f t="shared" si="7"/>
        <v/>
      </c>
      <c r="B90" s="13"/>
      <c r="C90" s="26" t="str">
        <f t="shared" si="4"/>
        <v/>
      </c>
      <c r="D90" s="14"/>
      <c r="E90" s="14"/>
      <c r="F90" s="14" t="str">
        <f t="shared" si="5"/>
        <v/>
      </c>
      <c r="G90" s="14" t="str">
        <f>IF(F90&lt;&gt;"",IF($G$4="Recurso",IF(LEFT($G$5,1)="M",VLOOKUP($G$5,'Definición técnica de imagenes'!$A$3:$G$17,5,FALSE),IF($G$5="F1",'Definición técnica de imagenes'!$E$15,'Definición técnica de imagenes'!$F$13)),'Definición técnica de imagenes'!$E$16),"")</f>
        <v/>
      </c>
      <c r="H90" s="14" t="str">
        <f t="shared" si="6"/>
        <v/>
      </c>
      <c r="I90" s="14" t="str">
        <f>IF(OR(B90&lt;&gt;"",J90&lt;&gt;""),IF($G$4="Recurso",IF(LEFT($G$5,1)="M",IF(VLOOKUP($G$5,'Definición técnica de imagenes'!$A$3:$G$17,6,FALSE)=0,"",VLOOKUP($G$5,'Definición técnica de imagenes'!$A$3:$G$17,6,FALSE)),IF($G$5="F1","","")),'Definición técnica de imagenes'!$F$16),"")</f>
        <v/>
      </c>
      <c r="J90" s="14"/>
      <c r="K90" s="15"/>
    </row>
    <row r="91" spans="1:11" s="12" customFormat="1" ht="15">
      <c r="A91" s="13" t="str">
        <f t="shared" si="7"/>
        <v/>
      </c>
      <c r="B91" s="13"/>
      <c r="C91" s="26" t="str">
        <f t="shared" si="4"/>
        <v/>
      </c>
      <c r="D91" s="14"/>
      <c r="E91" s="14"/>
      <c r="F91" s="14" t="str">
        <f t="shared" si="5"/>
        <v/>
      </c>
      <c r="G91" s="14" t="str">
        <f>IF(F91&lt;&gt;"",IF($G$4="Recurso",IF(LEFT($G$5,1)="M",VLOOKUP($G$5,'Definición técnica de imagenes'!$A$3:$G$17,5,FALSE),IF($G$5="F1",'Definición técnica de imagenes'!$E$15,'Definición técnica de imagenes'!$F$13)),'Definición técnica de imagenes'!$E$16),"")</f>
        <v/>
      </c>
      <c r="H91" s="14" t="str">
        <f t="shared" si="6"/>
        <v/>
      </c>
      <c r="I91" s="14" t="str">
        <f>IF(OR(B91&lt;&gt;"",J91&lt;&gt;""),IF($G$4="Recurso",IF(LEFT($G$5,1)="M",IF(VLOOKUP($G$5,'Definición técnica de imagenes'!$A$3:$G$17,6,FALSE)=0,"",VLOOKUP($G$5,'Definición técnica de imagenes'!$A$3:$G$17,6,FALSE)),IF($G$5="F1","","")),'Definición técnica de imagenes'!$F$16),"")</f>
        <v/>
      </c>
      <c r="J91" s="14"/>
      <c r="K91" s="15"/>
    </row>
    <row r="92" spans="1:11" s="12" customFormat="1" ht="15">
      <c r="A92" s="13" t="str">
        <f t="shared" si="7"/>
        <v/>
      </c>
      <c r="B92" s="13"/>
      <c r="C92" s="26" t="str">
        <f t="shared" si="4"/>
        <v/>
      </c>
      <c r="D92" s="14"/>
      <c r="E92" s="14"/>
      <c r="F92" s="14" t="str">
        <f t="shared" si="5"/>
        <v/>
      </c>
      <c r="G92" s="14" t="str">
        <f>IF(F92&lt;&gt;"",IF($G$4="Recurso",IF(LEFT($G$5,1)="M",VLOOKUP($G$5,'Definición técnica de imagenes'!$A$3:$G$17,5,FALSE),IF($G$5="F1",'Definición técnica de imagenes'!$E$15,'Definición técnica de imagenes'!$F$13)),'Definición técnica de imagenes'!$E$16),"")</f>
        <v/>
      </c>
      <c r="H92" s="14" t="str">
        <f t="shared" si="6"/>
        <v/>
      </c>
      <c r="I92" s="14" t="str">
        <f>IF(OR(B92&lt;&gt;"",J92&lt;&gt;""),IF($G$4="Recurso",IF(LEFT($G$5,1)="M",IF(VLOOKUP($G$5,'Definición técnica de imagenes'!$A$3:$G$17,6,FALSE)=0,"",VLOOKUP($G$5,'Definición técnica de imagenes'!$A$3:$G$17,6,FALSE)),IF($G$5="F1","","")),'Definición técnica de imagenes'!$F$16),"")</f>
        <v/>
      </c>
      <c r="J92" s="14"/>
      <c r="K92" s="15"/>
    </row>
    <row r="93" spans="1:11" s="12" customFormat="1" ht="15">
      <c r="A93" s="13" t="str">
        <f t="shared" si="7"/>
        <v/>
      </c>
      <c r="B93" s="13"/>
      <c r="C93" s="26" t="str">
        <f t="shared" si="4"/>
        <v/>
      </c>
      <c r="D93" s="14"/>
      <c r="E93" s="14"/>
      <c r="F93" s="14" t="str">
        <f t="shared" si="5"/>
        <v/>
      </c>
      <c r="G93" s="14" t="str">
        <f>IF(F93&lt;&gt;"",IF($G$4="Recurso",IF(LEFT($G$5,1)="M",VLOOKUP($G$5,'Definición técnica de imagenes'!$A$3:$G$17,5,FALSE),IF($G$5="F1",'Definición técnica de imagenes'!$E$15,'Definición técnica de imagenes'!$F$13)),'Definición técnica de imagenes'!$E$16),"")</f>
        <v/>
      </c>
      <c r="H93" s="14" t="str">
        <f t="shared" si="6"/>
        <v/>
      </c>
      <c r="I93" s="14" t="str">
        <f>IF(OR(B93&lt;&gt;"",J93&lt;&gt;""),IF($G$4="Recurso",IF(LEFT($G$5,1)="M",IF(VLOOKUP($G$5,'Definición técnica de imagenes'!$A$3:$G$17,6,FALSE)=0,"",VLOOKUP($G$5,'Definición técnica de imagenes'!$A$3:$G$17,6,FALSE)),IF($G$5="F1","","")),'Definición técnica de imagenes'!$F$16),"")</f>
        <v/>
      </c>
      <c r="J93" s="14"/>
      <c r="K93" s="15"/>
    </row>
    <row r="94" spans="1:11" s="12" customFormat="1" ht="15">
      <c r="A94" s="13" t="str">
        <f t="shared" si="7"/>
        <v/>
      </c>
      <c r="B94" s="13"/>
      <c r="C94" s="26" t="str">
        <f t="shared" si="4"/>
        <v/>
      </c>
      <c r="D94" s="14"/>
      <c r="E94" s="14"/>
      <c r="F94" s="14" t="str">
        <f t="shared" si="5"/>
        <v/>
      </c>
      <c r="G94" s="14" t="str">
        <f>IF(F94&lt;&gt;"",IF($G$4="Recurso",IF(LEFT($G$5,1)="M",VLOOKUP($G$5,'Definición técnica de imagenes'!$A$3:$G$17,5,FALSE),IF($G$5="F1",'Definición técnica de imagenes'!$E$15,'Definición técnica de imagenes'!$F$13)),'Definición técnica de imagenes'!$E$16),"")</f>
        <v/>
      </c>
      <c r="H94" s="14" t="str">
        <f t="shared" si="6"/>
        <v/>
      </c>
      <c r="I94" s="14" t="str">
        <f>IF(OR(B94&lt;&gt;"",J94&lt;&gt;""),IF($G$4="Recurso",IF(LEFT($G$5,1)="M",IF(VLOOKUP($G$5,'Definición técnica de imagenes'!$A$3:$G$17,6,FALSE)=0,"",VLOOKUP($G$5,'Definición técnica de imagenes'!$A$3:$G$17,6,FALSE)),IF($G$5="F1","","")),'Definición técnica de imagenes'!$F$16),"")</f>
        <v/>
      </c>
      <c r="J94" s="14"/>
      <c r="K94" s="15"/>
    </row>
    <row r="95" spans="1:11" s="12" customFormat="1" ht="15">
      <c r="A95" s="13" t="str">
        <f t="shared" si="7"/>
        <v/>
      </c>
      <c r="B95" s="13"/>
      <c r="C95" s="26" t="str">
        <f t="shared" si="4"/>
        <v/>
      </c>
      <c r="D95" s="14"/>
      <c r="E95" s="14"/>
      <c r="F95" s="14" t="str">
        <f t="shared" si="5"/>
        <v/>
      </c>
      <c r="G95" s="14" t="str">
        <f>IF(F95&lt;&gt;"",IF($G$4="Recurso",IF(LEFT($G$5,1)="M",VLOOKUP($G$5,'Definición técnica de imagenes'!$A$3:$G$17,5,FALSE),IF($G$5="F1",'Definición técnica de imagenes'!$E$15,'Definición técnica de imagenes'!$F$13)),'Definición técnica de imagenes'!$E$16),"")</f>
        <v/>
      </c>
      <c r="H95" s="14" t="str">
        <f t="shared" si="6"/>
        <v/>
      </c>
      <c r="I95" s="14" t="str">
        <f>IF(OR(B95&lt;&gt;"",J95&lt;&gt;""),IF($G$4="Recurso",IF(LEFT($G$5,1)="M",IF(VLOOKUP($G$5,'Definición técnica de imagenes'!$A$3:$G$17,6,FALSE)=0,"",VLOOKUP($G$5,'Definición técnica de imagenes'!$A$3:$G$17,6,FALSE)),IF($G$5="F1","","")),'Definición técnica de imagenes'!$F$16),"")</f>
        <v/>
      </c>
      <c r="J95" s="14"/>
      <c r="K95" s="15"/>
    </row>
    <row r="96" spans="1:11" s="12" customFormat="1" ht="15">
      <c r="A96" s="13" t="str">
        <f t="shared" si="7"/>
        <v/>
      </c>
      <c r="B96" s="13"/>
      <c r="C96" s="26" t="str">
        <f t="shared" si="4"/>
        <v/>
      </c>
      <c r="D96" s="14"/>
      <c r="E96" s="14"/>
      <c r="F96" s="14" t="str">
        <f t="shared" si="5"/>
        <v/>
      </c>
      <c r="G96" s="14" t="str">
        <f>IF(F96&lt;&gt;"",IF($G$4="Recurso",IF(LEFT($G$5,1)="M",VLOOKUP($G$5,'Definición técnica de imagenes'!$A$3:$G$17,5,FALSE),IF($G$5="F1",'Definición técnica de imagenes'!$E$15,'Definición técnica de imagenes'!$F$13)),'Definición técnica de imagenes'!$E$16),"")</f>
        <v/>
      </c>
      <c r="H96" s="14" t="str">
        <f t="shared" si="6"/>
        <v/>
      </c>
      <c r="I96" s="14" t="str">
        <f>IF(OR(B96&lt;&gt;"",J96&lt;&gt;""),IF($G$4="Recurso",IF(LEFT($G$5,1)="M",IF(VLOOKUP($G$5,'Definición técnica de imagenes'!$A$3:$G$17,6,FALSE)=0,"",VLOOKUP($G$5,'Definición técnica de imagenes'!$A$3:$G$17,6,FALSE)),IF($G$5="F1","","")),'Definición técnica de imagenes'!$F$16),"")</f>
        <v/>
      </c>
      <c r="J96" s="14"/>
      <c r="K96" s="15"/>
    </row>
    <row r="97" spans="1:11" s="12" customFormat="1" ht="15">
      <c r="A97" s="13" t="str">
        <f t="shared" si="7"/>
        <v/>
      </c>
      <c r="B97" s="13"/>
      <c r="C97" s="26" t="str">
        <f t="shared" si="4"/>
        <v/>
      </c>
      <c r="D97" s="14"/>
      <c r="E97" s="14"/>
      <c r="F97" s="14" t="str">
        <f t="shared" si="5"/>
        <v/>
      </c>
      <c r="G97" s="14" t="str">
        <f>IF(F97&lt;&gt;"",IF($G$4="Recurso",IF(LEFT($G$5,1)="M",VLOOKUP($G$5,'Definición técnica de imagenes'!$A$3:$G$17,5,FALSE),IF($G$5="F1",'Definición técnica de imagenes'!$E$15,'Definición técnica de imagenes'!$F$13)),'Definición técnica de imagenes'!$E$16),"")</f>
        <v/>
      </c>
      <c r="H97" s="14" t="str">
        <f t="shared" si="6"/>
        <v/>
      </c>
      <c r="I97" s="14" t="str">
        <f>IF(OR(B97&lt;&gt;"",J97&lt;&gt;""),IF($G$4="Recurso",IF(LEFT($G$5,1)="M",IF(VLOOKUP($G$5,'Definición técnica de imagenes'!$A$3:$G$17,6,FALSE)=0,"",VLOOKUP($G$5,'Definición técnica de imagenes'!$A$3:$G$17,6,FALSE)),IF($G$5="F1","","")),'Definición técnica de imagenes'!$F$16),"")</f>
        <v/>
      </c>
      <c r="J97" s="14"/>
      <c r="K97" s="15"/>
    </row>
    <row r="98" spans="1:11" s="12" customFormat="1" ht="15">
      <c r="A98" s="13" t="str">
        <f t="shared" si="7"/>
        <v/>
      </c>
      <c r="B98" s="13"/>
      <c r="C98" s="26" t="str">
        <f t="shared" si="4"/>
        <v/>
      </c>
      <c r="D98" s="14"/>
      <c r="E98" s="14"/>
      <c r="F98" s="14" t="str">
        <f t="shared" si="5"/>
        <v/>
      </c>
      <c r="G98" s="14" t="str">
        <f>IF(F98&lt;&gt;"",IF($G$4="Recurso",IF(LEFT($G$5,1)="M",VLOOKUP($G$5,'Definición técnica de imagenes'!$A$3:$G$17,5,FALSE),IF($G$5="F1",'Definición técnica de imagenes'!$E$15,'Definición técnica de imagenes'!$F$13)),'Definición técnica de imagenes'!$E$16),"")</f>
        <v/>
      </c>
      <c r="H98" s="14" t="str">
        <f t="shared" si="6"/>
        <v/>
      </c>
      <c r="I98" s="14" t="str">
        <f>IF(OR(B98&lt;&gt;"",J98&lt;&gt;""),IF($G$4="Recurso",IF(LEFT($G$5,1)="M",IF(VLOOKUP($G$5,'Definición técnica de imagenes'!$A$3:$G$17,6,FALSE)=0,"",VLOOKUP($G$5,'Definición técnica de imagenes'!$A$3:$G$17,6,FALSE)),IF($G$5="F1","","")),'Definición técnica de imagenes'!$F$16),"")</f>
        <v/>
      </c>
      <c r="J98" s="14"/>
      <c r="K98" s="15"/>
    </row>
    <row r="99" spans="1:11" s="12" customFormat="1" ht="15">
      <c r="A99" s="13" t="str">
        <f t="shared" si="7"/>
        <v/>
      </c>
      <c r="B99" s="13"/>
      <c r="C99" s="26" t="str">
        <f t="shared" si="4"/>
        <v/>
      </c>
      <c r="D99" s="14"/>
      <c r="E99" s="14"/>
      <c r="F99" s="14" t="str">
        <f t="shared" si="5"/>
        <v/>
      </c>
      <c r="G99" s="14" t="str">
        <f>IF(F99&lt;&gt;"",IF($G$4="Recurso",IF(LEFT($G$5,1)="M",VLOOKUP($G$5,'Definición técnica de imagenes'!$A$3:$G$17,5,FALSE),IF($G$5="F1",'Definición técnica de imagenes'!$E$15,'Definición técnica de imagenes'!$F$13)),'Definición técnica de imagenes'!$E$16),"")</f>
        <v/>
      </c>
      <c r="H99" s="14" t="str">
        <f t="shared" si="6"/>
        <v/>
      </c>
      <c r="I99" s="14" t="str">
        <f>IF(OR(B99&lt;&gt;"",J99&lt;&gt;""),IF($G$4="Recurso",IF(LEFT($G$5,1)="M",IF(VLOOKUP($G$5,'Definición técnica de imagenes'!$A$3:$G$17,6,FALSE)=0,"",VLOOKUP($G$5,'Definición técnica de imagenes'!$A$3:$G$17,6,FALSE)),IF($G$5="F1","","")),'Definición técnica de imagenes'!$F$16),"")</f>
        <v/>
      </c>
      <c r="J99" s="14"/>
      <c r="K99" s="15"/>
    </row>
    <row r="100" spans="1:11" s="12" customFormat="1" ht="15">
      <c r="A100" s="13" t="str">
        <f t="shared" si="7"/>
        <v/>
      </c>
      <c r="B100" s="13"/>
      <c r="C100" s="26" t="str">
        <f t="shared" si="4"/>
        <v/>
      </c>
      <c r="D100" s="14"/>
      <c r="E100" s="14"/>
      <c r="F100" s="14" t="str">
        <f t="shared" si="5"/>
        <v/>
      </c>
      <c r="G100" s="14" t="str">
        <f>IF(F100&lt;&gt;"",IF($G$4="Recurso",IF(LEFT($G$5,1)="M",VLOOKUP($G$5,'Definición técnica de imagenes'!$A$3:$G$17,5,FALSE),IF($G$5="F1",'Definición técnica de imagenes'!$E$15,'Definición técnica de imagenes'!$F$13)),'Definición técnica de imagenes'!$E$16),"")</f>
        <v/>
      </c>
      <c r="H100" s="14" t="str">
        <f t="shared" si="6"/>
        <v/>
      </c>
      <c r="I100" s="14" t="str">
        <f>IF(OR(B100&lt;&gt;"",J100&lt;&gt;""),IF($G$4="Recurso",IF(LEFT($G$5,1)="M",IF(VLOOKUP($G$5,'Definición técnica de imagenes'!$A$3:$G$17,6,FALSE)=0,"",VLOOKUP($G$5,'Definición técnica de imagenes'!$A$3:$G$17,6,FALSE)),IF($G$5="F1","","")),'Definición técnica de imagenes'!$F$16),"")</f>
        <v/>
      </c>
      <c r="J100" s="14"/>
      <c r="K100" s="15"/>
    </row>
    <row r="101" spans="1:11" s="12" customFormat="1" ht="15">
      <c r="A101" s="13" t="str">
        <f t="shared" si="7"/>
        <v/>
      </c>
      <c r="B101" s="13"/>
      <c r="C101" s="26" t="str">
        <f t="shared" si="4"/>
        <v/>
      </c>
      <c r="D101" s="14"/>
      <c r="E101" s="14"/>
      <c r="F101" s="14" t="str">
        <f t="shared" si="5"/>
        <v/>
      </c>
      <c r="G101" s="14" t="str">
        <f>IF(F101&lt;&gt;"",IF($G$4="Recurso",IF(LEFT($G$5,1)="M",VLOOKUP($G$5,'Definición técnica de imagenes'!$A$3:$G$17,5,FALSE),IF($G$5="F1",'Definición técnica de imagenes'!$E$15,'Definición técnica de imagenes'!$F$13)),'Definición técnica de imagenes'!$E$16),"")</f>
        <v/>
      </c>
      <c r="H101" s="14" t="str">
        <f t="shared" si="6"/>
        <v/>
      </c>
      <c r="I101" s="14" t="str">
        <f>IF(OR(B101&lt;&gt;"",J101&lt;&gt;""),IF($G$4="Recurso",IF(LEFT($G$5,1)="M",IF(VLOOKUP($G$5,'Definición técnica de imagenes'!$A$3:$G$17,6,FALSE)=0,"",VLOOKUP($G$5,'Definición técnica de imagenes'!$A$3:$G$17,6,FALSE)),IF($G$5="F1","","")),'Definición técnica de imagenes'!$F$16),"")</f>
        <v/>
      </c>
      <c r="J101" s="14"/>
      <c r="K101" s="15"/>
    </row>
    <row r="102" spans="1:11" s="12" customFormat="1" ht="15">
      <c r="A102" s="13" t="str">
        <f t="shared" si="7"/>
        <v/>
      </c>
      <c r="B102" s="13"/>
      <c r="C102" s="26" t="str">
        <f t="shared" si="4"/>
        <v/>
      </c>
      <c r="D102" s="14"/>
      <c r="E102" s="14"/>
      <c r="F102" s="14" t="str">
        <f t="shared" si="5"/>
        <v/>
      </c>
      <c r="G102" s="14" t="str">
        <f>IF(F102&lt;&gt;"",IF($G$4="Recurso",IF(LEFT($G$5,1)="M",VLOOKUP($G$5,'Definición técnica de imagenes'!$A$3:$G$17,5,FALSE),IF($G$5="F1",'Definición técnica de imagenes'!$E$15,'Definición técnica de imagenes'!$F$13)),'Definición técnica de imagenes'!$E$16),"")</f>
        <v/>
      </c>
      <c r="H102" s="14" t="str">
        <f t="shared" si="6"/>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ht="15">
      <c r="A103" s="13" t="str">
        <f t="shared" si="7"/>
        <v/>
      </c>
      <c r="B103" s="13"/>
      <c r="C103" s="26" t="str">
        <f t="shared" si="4"/>
        <v/>
      </c>
      <c r="D103" s="14"/>
      <c r="E103" s="14"/>
      <c r="F103" s="14" t="str">
        <f t="shared" si="5"/>
        <v/>
      </c>
      <c r="G103" s="14" t="str">
        <f>IF(F103&lt;&gt;"",IF($G$4="Recurso",IF(LEFT($G$5,1)="M",VLOOKUP($G$5,'Definición técnica de imagenes'!$A$3:$G$17,5,FALSE),IF($G$5="F1",'Definición técnica de imagenes'!$E$15,'Definición técnica de imagenes'!$F$13)),'Definición técnica de imagenes'!$E$16),"")</f>
        <v/>
      </c>
      <c r="H103" s="14" t="str">
        <f t="shared" si="6"/>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ht="15">
      <c r="A104" s="13" t="str">
        <f t="shared" si="7"/>
        <v/>
      </c>
      <c r="B104" s="13"/>
      <c r="C104" s="26" t="str">
        <f t="shared" si="4"/>
        <v/>
      </c>
      <c r="D104" s="14"/>
      <c r="E104" s="14"/>
      <c r="F104" s="14" t="str">
        <f t="shared" si="5"/>
        <v/>
      </c>
      <c r="G104" s="14" t="str">
        <f>IF(F104&lt;&gt;"",IF($G$4="Recurso",IF(LEFT($G$5,1)="M",VLOOKUP($G$5,'Definición técnica de imagenes'!$A$3:$G$17,5,FALSE),IF($G$5="F1",'Definición técnica de imagenes'!$E$15,'Definición técnica de imagenes'!$F$13)),'Definición técnica de imagenes'!$E$16),"")</f>
        <v/>
      </c>
      <c r="H104" s="14" t="str">
        <f t="shared" si="6"/>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ht="15">
      <c r="A105" s="13" t="str">
        <f t="shared" si="7"/>
        <v/>
      </c>
      <c r="B105" s="13"/>
      <c r="C105" s="26" t="str">
        <f t="shared" si="4"/>
        <v/>
      </c>
      <c r="D105" s="14"/>
      <c r="E105" s="14"/>
      <c r="F105" s="14" t="str">
        <f t="shared" si="5"/>
        <v/>
      </c>
      <c r="G105" s="14" t="str">
        <f>IF(F105&lt;&gt;"",IF($G$4="Recurso",IF(LEFT($G$5,1)="M",VLOOKUP($G$5,'Definición técnica de imagenes'!$A$3:$G$17,5,FALSE),IF($G$5="F1",'Definición técnica de imagenes'!$E$15,'Definición técnica de imagenes'!$F$13)),'Definición técnica de imagenes'!$E$16),"")</f>
        <v/>
      </c>
      <c r="H105" s="14" t="str">
        <f t="shared" si="6"/>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ht="15">
      <c r="A106" s="13" t="str">
        <f t="shared" si="7"/>
        <v/>
      </c>
      <c r="B106" s="13"/>
      <c r="C106" s="26" t="str">
        <f t="shared" si="4"/>
        <v/>
      </c>
      <c r="D106" s="14"/>
      <c r="E106" s="14"/>
      <c r="F106" s="14" t="str">
        <f t="shared" si="5"/>
        <v/>
      </c>
      <c r="G106" s="14" t="str">
        <f>IF(F106&lt;&gt;"",IF($G$4="Recurso",IF(LEFT($G$5,1)="M",VLOOKUP($G$5,'Definición técnica de imagenes'!$A$3:$G$17,5,FALSE),IF($G$5="F1",'Definición técnica de imagenes'!$E$15,'Definición técnica de imagenes'!$F$13)),'Definición técnica de imagenes'!$E$16),"")</f>
        <v/>
      </c>
      <c r="H106" s="14" t="str">
        <f t="shared" si="6"/>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ht="15">
      <c r="A107" s="13" t="str">
        <f t="shared" si="7"/>
        <v/>
      </c>
      <c r="B107" s="13"/>
      <c r="C107" s="26" t="str">
        <f t="shared" si="4"/>
        <v/>
      </c>
      <c r="D107" s="14"/>
      <c r="E107" s="14"/>
      <c r="F107" s="14" t="str">
        <f t="shared" si="5"/>
        <v/>
      </c>
      <c r="G107" s="14" t="str">
        <f>IF(F107&lt;&gt;"",IF($G$4="Recurso",IF(LEFT($G$5,1)="M",VLOOKUP($G$5,'Definición técnica de imagenes'!$A$3:$G$17,5,FALSE),IF($G$5="F1",'Definición técnica de imagenes'!$E$15,'Definición técnica de imagenes'!$F$13)),'Definición técnica de imagenes'!$E$16),"")</f>
        <v/>
      </c>
      <c r="H107" s="14" t="str">
        <f t="shared" si="6"/>
        <v/>
      </c>
      <c r="I107" s="14" t="str">
        <f>IF(OR(B107&lt;&gt;"",J107&lt;&gt;""),IF($G$4="Recurso",IF(LEFT($G$5,1)="M",IF(VLOOKUP($G$5,'Definición técnica de imagenes'!$A$3:$G$17,6,FALSE)=0,"",VLOOKUP($G$5,'Definición técnica de imagenes'!$A$3:$G$17,6,FALSE)),IF($G$5="F1","","")),'Definición técnica de imagenes'!$F$16),"")</f>
        <v/>
      </c>
      <c r="J107" s="14"/>
      <c r="K107" s="15"/>
    </row>
    <row r="108" spans="1:11" s="12" customFormat="1" ht="15">
      <c r="A108" s="13" t="str">
        <f t="shared" si="7"/>
        <v/>
      </c>
      <c r="B108" s="13"/>
      <c r="C108" s="26" t="str">
        <f t="shared" si="4"/>
        <v/>
      </c>
      <c r="D108" s="14"/>
      <c r="E108" s="14"/>
      <c r="F108" s="14" t="str">
        <f t="shared" si="5"/>
        <v/>
      </c>
      <c r="G108" s="14" t="str">
        <f>IF(F108&lt;&gt;"",IF($G$4="Recurso",IF(LEFT($G$5,1)="M",VLOOKUP($G$5,'Definición técnica de imagenes'!$A$3:$G$17,5,FALSE),IF($G$5="F1",'Definición técnica de imagenes'!$E$15,'Definición técnica de imagenes'!$F$13)),'Definición técnica de imagenes'!$E$16),"")</f>
        <v/>
      </c>
      <c r="H108" s="14" t="str">
        <f t="shared" si="6"/>
        <v/>
      </c>
      <c r="I108" s="14" t="str">
        <f>IF(OR(B108&lt;&gt;"",J108&lt;&gt;""),IF($G$4="Recurso",IF(LEFT($G$5,1)="M",IF(VLOOKUP($G$5,'Definición técnica de imagenes'!$A$3:$G$17,6,FALSE)=0,"",VLOOKUP($G$5,'Definición técnica de imagenes'!$A$3:$G$17,6,FALSE)),IF($G$5="F1","","")),'Definición técnica de imagenes'!$F$16),"")</f>
        <v/>
      </c>
      <c r="J108" s="14"/>
      <c r="K108"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list" allowBlank="1" showInputMessage="1" showErrorMessage="1" sqref="E10:E108">
      <formula1>"Vertical,Horizontal"</formula1>
    </dataValidation>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s>
  <hyperlinks>
    <hyperlink ref="B14" display="https://www.google.com/search?site=imghp&amp;tbm=isch&amp;q=el%20cerrejon&amp;tbs=sur:fc#imgdii=_&amp;imgrc=kpnVAfAaderDaM%253A%3B2-SvWXqSFDobFM%3Bhttp%253A%252F%252Fupload.wikimedia.org%252Fwikipedia%252Fcommons%252Fc%252Fc4%252FCerrej%2525C3%2525B3n_3.jpg%3Bhttp%253A%2"/>
    <hyperlink ref="B16" display="https://www.google.com/search?site=imghp&amp;tbm=isch&amp;q=grafito%20y%20diamante&amp;tbs=sur:fc#imgdii=_&amp;imgrc=Pg5SPiOjgNrOSM%253A%3BS-AeNhPlZAUjNM%3Bhttp%253A%252F%252Fupload.wikimedia.org%252Fwikipedia%252Fcommons%252Fd%252Fd9%252FDiamond_and_graphite2.jpg%3Bhttp"/>
  </hyperlinks>
  <pageMargins left="0.75" right="0.75" top="1" bottom="1" header="0.5" footer="0.5"/>
  <pageSetup orientation="portrait" horizontalDpi="4294967292" verticalDpi="4294967292"/>
  <drawing r:id="rId1"/>
  <legacyDrawing r:id="rId2"/>
  <oleObjects>
    <mc:AlternateContent xmlns:mc="http://schemas.openxmlformats.org/markup-compatibility/2006">
      <mc:Choice Requires="x14">
        <oleObject progId="PBrush" shapeId="3090" r:id="rId3">
          <objectPr defaultSize="0" autoPict="0" r:id="rId4">
            <anchor moveWithCells="1" sizeWithCells="1">
              <from>
                <xdr:col>9</xdr:col>
                <xdr:colOff>127000</xdr:colOff>
                <xdr:row>20</xdr:row>
                <xdr:rowOff>63500</xdr:rowOff>
              </from>
              <to>
                <xdr:col>9</xdr:col>
                <xdr:colOff>2565400</xdr:colOff>
                <xdr:row>20</xdr:row>
                <xdr:rowOff>2451100</xdr:rowOff>
              </to>
            </anchor>
          </objectPr>
        </oleObject>
      </mc:Choice>
      <mc:Fallback>
        <oleObject progId="PBrush" shapeId="3090" r:id="rId3"/>
      </mc:Fallback>
    </mc:AlternateContent>
    <mc:AlternateContent xmlns:mc="http://schemas.openxmlformats.org/markup-compatibility/2006">
      <mc:Choice Requires="x14">
        <oleObject progId="PBrush" shapeId="3094" r:id="rId5">
          <objectPr defaultSize="0" autoPict="0" r:id="rId6">
            <anchor moveWithCells="1" sizeWithCells="1">
              <from>
                <xdr:col>9</xdr:col>
                <xdr:colOff>101600</xdr:colOff>
                <xdr:row>19</xdr:row>
                <xdr:rowOff>203200</xdr:rowOff>
              </from>
              <to>
                <xdr:col>9</xdr:col>
                <xdr:colOff>2578100</xdr:colOff>
                <xdr:row>19</xdr:row>
                <xdr:rowOff>2298700</xdr:rowOff>
              </to>
            </anchor>
          </objectPr>
        </oleObject>
      </mc:Choice>
      <mc:Fallback>
        <oleObject progId="PBrush" shapeId="3094" r:id="rId5"/>
      </mc:Fallback>
    </mc:AlternateContent>
    <mc:AlternateContent xmlns:mc="http://schemas.openxmlformats.org/markup-compatibility/2006">
      <mc:Choice Requires="x14">
        <oleObject progId="PBrush" shapeId="3100" r:id="rId7">
          <objectPr defaultSize="0" autoPict="0" r:id="rId8">
            <anchor moveWithCells="1" sizeWithCells="1">
              <from>
                <xdr:col>9</xdr:col>
                <xdr:colOff>25400</xdr:colOff>
                <xdr:row>21</xdr:row>
                <xdr:rowOff>101600</xdr:rowOff>
              </from>
              <to>
                <xdr:col>9</xdr:col>
                <xdr:colOff>2578100</xdr:colOff>
                <xdr:row>21</xdr:row>
                <xdr:rowOff>2438400</xdr:rowOff>
              </to>
            </anchor>
          </objectPr>
        </oleObject>
      </mc:Choice>
      <mc:Fallback>
        <oleObject progId="PBrush" shapeId="3100" r:id="rId7"/>
      </mc:Fallback>
    </mc:AlternateContent>
    <mc:AlternateContent xmlns:mc="http://schemas.openxmlformats.org/markup-compatibility/2006">
      <mc:Choice Requires="x14">
        <oleObject progId="PBrush" shapeId="3102" r:id="rId9">
          <objectPr defaultSize="0" autoPict="0" r:id="rId10">
            <anchor moveWithCells="1" sizeWithCells="1">
              <from>
                <xdr:col>9</xdr:col>
                <xdr:colOff>63500</xdr:colOff>
                <xdr:row>22</xdr:row>
                <xdr:rowOff>0</xdr:rowOff>
              </from>
              <to>
                <xdr:col>9</xdr:col>
                <xdr:colOff>2590800</xdr:colOff>
                <xdr:row>22</xdr:row>
                <xdr:rowOff>1244600</xdr:rowOff>
              </to>
            </anchor>
          </objectPr>
        </oleObject>
      </mc:Choice>
      <mc:Fallback>
        <oleObject progId="PBrush" shapeId="3102" r:id="rId9"/>
      </mc:Fallback>
    </mc:AlternateContent>
    <mc:AlternateContent xmlns:mc="http://schemas.openxmlformats.org/markup-compatibility/2006">
      <mc:Choice Requires="x14">
        <oleObject progId="PBrush" shapeId="3105" r:id="rId11">
          <objectPr defaultSize="0" autoPict="0" r:id="rId12">
            <anchor moveWithCells="1" sizeWithCells="1">
              <from>
                <xdr:col>9</xdr:col>
                <xdr:colOff>63500</xdr:colOff>
                <xdr:row>25</xdr:row>
                <xdr:rowOff>114300</xdr:rowOff>
              </from>
              <to>
                <xdr:col>9</xdr:col>
                <xdr:colOff>2501900</xdr:colOff>
                <xdr:row>25</xdr:row>
                <xdr:rowOff>1574800</xdr:rowOff>
              </to>
            </anchor>
          </objectPr>
        </oleObject>
      </mc:Choice>
      <mc:Fallback>
        <oleObject progId="PBrush" shapeId="3105" r:id="rId11"/>
      </mc:Fallback>
    </mc:AlternateContent>
    <mc:AlternateContent xmlns:mc="http://schemas.openxmlformats.org/markup-compatibility/2006">
      <mc:Choice Requires="x14">
        <oleObject progId="PBrush" shapeId="3108" r:id="rId13">
          <objectPr defaultSize="0" autoPict="0" r:id="rId14">
            <anchor moveWithCells="1" sizeWithCells="1">
              <from>
                <xdr:col>9</xdr:col>
                <xdr:colOff>139700</xdr:colOff>
                <xdr:row>24</xdr:row>
                <xdr:rowOff>241300</xdr:rowOff>
              </from>
              <to>
                <xdr:col>9</xdr:col>
                <xdr:colOff>2501900</xdr:colOff>
                <xdr:row>24</xdr:row>
                <xdr:rowOff>1016000</xdr:rowOff>
              </to>
            </anchor>
          </objectPr>
        </oleObject>
      </mc:Choice>
      <mc:Fallback>
        <oleObject progId="PBrush" shapeId="3108" r:id="rId13"/>
      </mc:Fallback>
    </mc:AlternateContent>
    <mc:AlternateContent xmlns:mc="http://schemas.openxmlformats.org/markup-compatibility/2006">
      <mc:Choice Requires="x14">
        <oleObject progId="PBrush" shapeId="3115" r:id="rId15">
          <objectPr defaultSize="0" autoPict="0" r:id="rId16">
            <anchor moveWithCells="1" sizeWithCells="1">
              <from>
                <xdr:col>9</xdr:col>
                <xdr:colOff>50800</xdr:colOff>
                <xdr:row>29</xdr:row>
                <xdr:rowOff>165100</xdr:rowOff>
              </from>
              <to>
                <xdr:col>9</xdr:col>
                <xdr:colOff>2616200</xdr:colOff>
                <xdr:row>29</xdr:row>
                <xdr:rowOff>2336800</xdr:rowOff>
              </to>
            </anchor>
          </objectPr>
        </oleObject>
      </mc:Choice>
      <mc:Fallback>
        <oleObject progId="PBrush" shapeId="3115" r:id="rId15"/>
      </mc:Fallback>
    </mc:AlternateContent>
    <mc:AlternateContent xmlns:mc="http://schemas.openxmlformats.org/markup-compatibility/2006">
      <mc:Choice Requires="x14">
        <oleObject progId="PBrush" shapeId="3128" r:id="rId17">
          <objectPr defaultSize="0" autoPict="0" r:id="rId18">
            <anchor moveWithCells="1" sizeWithCells="1">
              <from>
                <xdr:col>9</xdr:col>
                <xdr:colOff>0</xdr:colOff>
                <xdr:row>35</xdr:row>
                <xdr:rowOff>0</xdr:rowOff>
              </from>
              <to>
                <xdr:col>9</xdr:col>
                <xdr:colOff>3365500</xdr:colOff>
                <xdr:row>35</xdr:row>
                <xdr:rowOff>2222500</xdr:rowOff>
              </to>
            </anchor>
          </objectPr>
        </oleObject>
      </mc:Choice>
      <mc:Fallback>
        <oleObject progId="PBrush" shapeId="3128" r:id="rId17"/>
      </mc:Fallback>
    </mc:AlternateContent>
  </oleObjec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enableFormatConditionsCalculation="0"/>
  <dimension ref="A1:K45"/>
  <sheetViews>
    <sheetView workbookViewId="0">
      <selection activeCell="A9" sqref="A9"/>
    </sheetView>
  </sheetViews>
  <sheetFormatPr baseColWidth="10" defaultRowHeight="15" x14ac:dyDescent="0"/>
  <cols>
    <col min="1" max="1" width="72.1640625" style="30" customWidth="1"/>
    <col min="2" max="2" width="10.83203125" style="30"/>
    <col min="3" max="3" width="13.83203125" style="30" customWidth="1"/>
    <col min="4" max="4" width="11.33203125" style="30" customWidth="1"/>
    <col min="5" max="7" width="10.83203125" style="30"/>
    <col min="8" max="11" width="11" style="30" hidden="1" customWidth="1"/>
    <col min="12" max="16384" width="10.83203125" style="30"/>
  </cols>
  <sheetData>
    <row r="1" spans="1:11" ht="16.5" thickBot="1">
      <c r="A1" s="92" t="s">
        <v>38</v>
      </c>
      <c r="B1" s="93"/>
      <c r="C1" s="93"/>
      <c r="D1" s="93"/>
      <c r="E1" s="93"/>
      <c r="F1" s="94"/>
    </row>
    <row r="2" spans="1:11">
      <c r="A2" s="38" t="s">
        <v>42</v>
      </c>
      <c r="B2" s="39"/>
      <c r="C2" s="95" t="s">
        <v>13</v>
      </c>
      <c r="D2" s="96"/>
      <c r="E2" s="97"/>
      <c r="F2" s="40"/>
    </row>
    <row r="3" spans="1:11" ht="63">
      <c r="A3" s="41" t="s">
        <v>43</v>
      </c>
      <c r="B3" s="39"/>
      <c r="C3" s="101" t="s">
        <v>14</v>
      </c>
      <c r="D3" s="102"/>
      <c r="E3" s="103"/>
      <c r="F3" s="40"/>
      <c r="H3" s="30" t="s">
        <v>18</v>
      </c>
      <c r="I3" s="30" t="s">
        <v>19</v>
      </c>
      <c r="J3" s="30" t="s">
        <v>20</v>
      </c>
      <c r="K3" s="30" t="s">
        <v>52</v>
      </c>
    </row>
    <row r="4" spans="1:11" ht="31.5">
      <c r="A4" s="38" t="s">
        <v>44</v>
      </c>
      <c r="B4" s="39"/>
      <c r="C4" s="34" t="s">
        <v>15</v>
      </c>
      <c r="D4" s="33" t="s">
        <v>16</v>
      </c>
      <c r="E4" s="37" t="s">
        <v>17</v>
      </c>
      <c r="F4" s="40"/>
      <c r="H4" s="30" t="s">
        <v>21</v>
      </c>
      <c r="I4" s="30" t="s">
        <v>25</v>
      </c>
      <c r="J4" s="30">
        <v>1</v>
      </c>
      <c r="K4" s="30">
        <v>1</v>
      </c>
    </row>
    <row r="5" spans="1:11" ht="79.5" thickBot="1">
      <c r="A5" s="41" t="s">
        <v>45</v>
      </c>
      <c r="B5" s="39"/>
      <c r="C5" s="36" t="s">
        <v>35</v>
      </c>
      <c r="D5" s="104" t="str">
        <f>CONCATENATE(H21,"_",I21,"_",J21,"_CO")</f>
        <v>LE_07_04_CO</v>
      </c>
      <c r="E5" s="105"/>
      <c r="F5" s="40"/>
      <c r="H5" s="30" t="s">
        <v>22</v>
      </c>
      <c r="I5" s="30" t="s">
        <v>26</v>
      </c>
      <c r="J5" s="30">
        <v>2</v>
      </c>
      <c r="K5" s="30">
        <v>2</v>
      </c>
    </row>
    <row r="6" spans="1:11" ht="32.25" thickBot="1">
      <c r="A6" s="38" t="s">
        <v>10</v>
      </c>
      <c r="B6" s="39"/>
      <c r="C6" s="39"/>
      <c r="D6" s="39"/>
      <c r="E6" s="39"/>
      <c r="F6" s="40"/>
      <c r="H6" s="30" t="s">
        <v>23</v>
      </c>
      <c r="I6" s="30" t="s">
        <v>27</v>
      </c>
      <c r="J6" s="30">
        <v>3</v>
      </c>
      <c r="K6" s="30">
        <v>3</v>
      </c>
    </row>
    <row r="7" spans="1:11" ht="48" thickBot="1">
      <c r="A7" s="41" t="s">
        <v>11</v>
      </c>
      <c r="B7" s="39"/>
      <c r="C7" s="70" t="s">
        <v>127</v>
      </c>
      <c r="D7" s="90" t="str">
        <f>CONCATENATE("SolicitudGrafica_",D5,".xls")</f>
        <v>SolicitudGrafica_LE_07_04_CO.xls</v>
      </c>
      <c r="E7" s="90"/>
      <c r="F7" s="91"/>
      <c r="H7" s="30" t="s">
        <v>24</v>
      </c>
      <c r="I7" s="30" t="s">
        <v>28</v>
      </c>
      <c r="J7" s="30">
        <v>4</v>
      </c>
      <c r="K7" s="30">
        <v>4</v>
      </c>
    </row>
    <row r="8" spans="1:11" ht="47.25">
      <c r="A8" s="41" t="s">
        <v>53</v>
      </c>
      <c r="B8" s="39"/>
      <c r="C8" s="39"/>
      <c r="D8" s="39"/>
      <c r="E8" s="39"/>
      <c r="F8" s="40"/>
      <c r="I8" s="30" t="s">
        <v>29</v>
      </c>
      <c r="J8" s="30">
        <v>5</v>
      </c>
      <c r="K8" s="30">
        <v>5</v>
      </c>
    </row>
    <row r="9" spans="1:11" ht="47.25">
      <c r="A9" s="41" t="s">
        <v>12</v>
      </c>
      <c r="B9" s="39"/>
      <c r="C9" s="39"/>
      <c r="D9" s="39"/>
      <c r="E9" s="39"/>
      <c r="F9" s="40"/>
      <c r="I9" s="30" t="s">
        <v>30</v>
      </c>
      <c r="J9" s="30">
        <v>6</v>
      </c>
      <c r="K9" s="30">
        <v>6</v>
      </c>
    </row>
    <row r="10" spans="1:11" ht="32.25" thickBot="1">
      <c r="A10" s="42" t="s">
        <v>36</v>
      </c>
      <c r="B10" s="43"/>
      <c r="C10" s="43"/>
      <c r="D10" s="43"/>
      <c r="E10" s="43"/>
      <c r="F10" s="44"/>
      <c r="I10" s="30" t="s">
        <v>31</v>
      </c>
      <c r="J10" s="30">
        <v>7</v>
      </c>
      <c r="K10" s="30">
        <v>7</v>
      </c>
    </row>
    <row r="11" spans="1:11">
      <c r="I11" s="30" t="s">
        <v>32</v>
      </c>
      <c r="J11" s="30">
        <v>8</v>
      </c>
      <c r="K11" s="30">
        <v>8</v>
      </c>
    </row>
    <row r="12" spans="1:11" ht="16.5" thickBot="1">
      <c r="I12" s="30" t="s">
        <v>37</v>
      </c>
      <c r="J12" s="30">
        <v>9</v>
      </c>
      <c r="K12" s="30">
        <v>9</v>
      </c>
    </row>
    <row r="13" spans="1:11">
      <c r="A13" s="92" t="s">
        <v>41</v>
      </c>
      <c r="B13" s="93"/>
      <c r="C13" s="93"/>
      <c r="D13" s="93"/>
      <c r="E13" s="93"/>
      <c r="F13" s="94"/>
      <c r="I13" s="30" t="s">
        <v>33</v>
      </c>
      <c r="J13" s="30">
        <v>10</v>
      </c>
      <c r="K13" s="30">
        <v>10</v>
      </c>
    </row>
    <row r="14" spans="1:11" ht="16.5" thickBot="1">
      <c r="A14" s="41"/>
      <c r="B14" s="39"/>
      <c r="C14" s="39"/>
      <c r="D14" s="39"/>
      <c r="E14" s="39"/>
      <c r="F14" s="40"/>
      <c r="I14" s="30" t="s">
        <v>34</v>
      </c>
      <c r="J14" s="30">
        <v>11</v>
      </c>
      <c r="K14" s="30">
        <v>11</v>
      </c>
    </row>
    <row r="15" spans="1:11">
      <c r="A15" s="38" t="s">
        <v>46</v>
      </c>
      <c r="B15" s="39"/>
      <c r="C15" s="95" t="s">
        <v>49</v>
      </c>
      <c r="D15" s="96"/>
      <c r="E15" s="96"/>
      <c r="F15" s="97"/>
      <c r="J15" s="30">
        <v>12</v>
      </c>
      <c r="K15" s="30">
        <v>12</v>
      </c>
    </row>
    <row r="16" spans="1:11" ht="67.25" customHeight="1">
      <c r="A16" s="41" t="s">
        <v>47</v>
      </c>
      <c r="B16" s="39"/>
      <c r="C16" s="34" t="s">
        <v>15</v>
      </c>
      <c r="D16" s="33" t="s">
        <v>16</v>
      </c>
      <c r="E16" s="33" t="s">
        <v>17</v>
      </c>
      <c r="F16" s="35" t="s">
        <v>50</v>
      </c>
      <c r="J16" s="30">
        <v>13</v>
      </c>
      <c r="K16" s="30">
        <v>13</v>
      </c>
    </row>
    <row r="17" spans="1:11" ht="32" customHeight="1" thickBot="1">
      <c r="A17" s="38" t="s">
        <v>44</v>
      </c>
      <c r="B17" s="39"/>
      <c r="C17" s="36" t="s">
        <v>35</v>
      </c>
      <c r="D17" s="98" t="str">
        <f>CONCATENATE(H21,"_",I21,"_",J21,"_",K45)</f>
        <v>LE_07_04_REC10</v>
      </c>
      <c r="E17" s="99"/>
      <c r="F17" s="100"/>
      <c r="J17" s="30">
        <v>14</v>
      </c>
      <c r="K17" s="30">
        <v>14</v>
      </c>
    </row>
    <row r="18" spans="1:11" ht="79.5" thickBot="1">
      <c r="A18" s="41" t="s">
        <v>48</v>
      </c>
      <c r="B18" s="39"/>
      <c r="C18" s="70" t="s">
        <v>128</v>
      </c>
      <c r="D18" s="90" t="str">
        <f>CONCATENATE("SolicitudGrafica_",D17,".xls")</f>
        <v>SolicitudGrafica_LE_07_04_REC10.xls</v>
      </c>
      <c r="E18" s="90"/>
      <c r="F18" s="91"/>
      <c r="J18" s="30">
        <v>15</v>
      </c>
      <c r="K18" s="30">
        <v>15</v>
      </c>
    </row>
    <row r="19" spans="1:11">
      <c r="A19" s="38" t="s">
        <v>10</v>
      </c>
      <c r="B19" s="39"/>
      <c r="C19" s="39"/>
      <c r="D19" s="39"/>
      <c r="E19" s="39"/>
      <c r="F19" s="40"/>
      <c r="H19" s="30">
        <v>3</v>
      </c>
      <c r="J19" s="30">
        <v>16</v>
      </c>
      <c r="K19" s="30">
        <v>16</v>
      </c>
    </row>
    <row r="20" spans="1:11" ht="63.75" thickBot="1">
      <c r="A20" s="42" t="s">
        <v>51</v>
      </c>
      <c r="B20" s="43"/>
      <c r="C20" s="43"/>
      <c r="D20" s="43"/>
      <c r="E20" s="43"/>
      <c r="F20" s="44"/>
      <c r="H20" s="30">
        <v>4</v>
      </c>
      <c r="I20" s="30">
        <v>5</v>
      </c>
      <c r="J20" s="30">
        <v>4</v>
      </c>
      <c r="K20" s="30">
        <v>17</v>
      </c>
    </row>
    <row r="21" spans="1:11">
      <c r="H21" s="30" t="str">
        <f>IF(INDEX(H4:H7,H20)=H4,"MA",IF(INDEX(H4:H7,H20)=H5,"CN",IF(INDEX(H4:H7,H20)=H6,"CS",IF(INDEX(H4:H7,H20)=H7,"LE"))))</f>
        <v>LE</v>
      </c>
      <c r="I21" s="30" t="str">
        <f>CONCATENATE(IF((I20+2)&lt;10,"0",""),I20+2)</f>
        <v>07</v>
      </c>
      <c r="J21" s="30" t="str">
        <f>CONCATENATE(IF(J20&lt;10,"0",""),J20)</f>
        <v>04</v>
      </c>
      <c r="K21" s="30">
        <v>18</v>
      </c>
    </row>
    <row r="22" spans="1:11">
      <c r="K22" s="30">
        <v>19</v>
      </c>
    </row>
    <row r="23" spans="1:11">
      <c r="K23" s="30">
        <v>20</v>
      </c>
    </row>
    <row r="24" spans="1:11">
      <c r="K24" s="30">
        <v>21</v>
      </c>
    </row>
    <row r="25" spans="1:11">
      <c r="K25" s="30">
        <v>22</v>
      </c>
    </row>
    <row r="26" spans="1:11">
      <c r="K26" s="30">
        <v>23</v>
      </c>
    </row>
    <row r="27" spans="1:11">
      <c r="K27" s="30">
        <v>24</v>
      </c>
    </row>
    <row r="28" spans="1:11">
      <c r="K28" s="30">
        <v>25</v>
      </c>
    </row>
    <row r="29" spans="1:11">
      <c r="K29" s="30">
        <v>26</v>
      </c>
    </row>
    <row r="30" spans="1:11">
      <c r="K30" s="30">
        <v>27</v>
      </c>
    </row>
    <row r="31" spans="1:11">
      <c r="K31" s="30">
        <v>28</v>
      </c>
    </row>
    <row r="32" spans="1:11">
      <c r="K32" s="30">
        <v>29</v>
      </c>
    </row>
    <row r="33" spans="11:11">
      <c r="K33" s="30">
        <v>30</v>
      </c>
    </row>
    <row r="34" spans="11:11">
      <c r="K34" s="30">
        <v>31</v>
      </c>
    </row>
    <row r="35" spans="11:11">
      <c r="K35" s="30">
        <v>32</v>
      </c>
    </row>
    <row r="36" spans="11:11">
      <c r="K36" s="30">
        <v>33</v>
      </c>
    </row>
    <row r="37" spans="11:11">
      <c r="K37" s="30">
        <v>34</v>
      </c>
    </row>
    <row r="38" spans="11:11">
      <c r="K38" s="30">
        <v>35</v>
      </c>
    </row>
    <row r="39" spans="11:11">
      <c r="K39" s="30">
        <v>36</v>
      </c>
    </row>
    <row r="40" spans="11:11">
      <c r="K40" s="30">
        <v>37</v>
      </c>
    </row>
    <row r="41" spans="11:11">
      <c r="K41" s="30">
        <v>38</v>
      </c>
    </row>
    <row r="42" spans="11:11">
      <c r="K42" s="30">
        <v>39</v>
      </c>
    </row>
    <row r="43" spans="11:11">
      <c r="K43" s="30">
        <v>40</v>
      </c>
    </row>
    <row r="44" spans="11:11">
      <c r="K44" s="30">
        <v>1</v>
      </c>
    </row>
    <row r="45" spans="11:11">
      <c r="K45" s="30"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drawing r:id="rId1"/>
  <legacyDrawing r:id="rId2"/>
  <mc:AlternateContent xmlns:mc="http://schemas.openxmlformats.org/markup-compatibility/2006">
    <mc:Choice Requires="x14">
      <controls>
        <mc:AlternateContent xmlns:mc="http://schemas.openxmlformats.org/markup-compatibility/2006">
          <mc:Choice Requires="x14">
            <control shapeId="1030" r:id="rId3" name="Drop Down 6">
              <controlPr defaultSize="0" autoLine="0" autoPict="0" macro="[0]!Listadesplegable2_Cambiar">
                <anchor moveWithCells="1">
                  <from>
                    <xdr:col>2</xdr:col>
                    <xdr:colOff>0</xdr:colOff>
                    <xdr:row>15</xdr:row>
                    <xdr:rowOff>482600</xdr:rowOff>
                  </from>
                  <to>
                    <xdr:col>2</xdr:col>
                    <xdr:colOff>1016000</xdr:colOff>
                    <xdr:row>15</xdr:row>
                    <xdr:rowOff>711200</xdr:rowOff>
                  </to>
                </anchor>
              </controlPr>
            </control>
          </mc:Choice>
          <mc:Fallback/>
        </mc:AlternateContent>
        <mc:AlternateContent xmlns:mc="http://schemas.openxmlformats.org/markup-compatibility/2006">
          <mc:Choice Requires="x14">
            <control shapeId="1031" r:id="rId4" name="Drop Down 7">
              <controlPr defaultSize="0" autoLine="0" autoPict="0">
                <anchor moveWithCells="1">
                  <from>
                    <xdr:col>2</xdr:col>
                    <xdr:colOff>1016000</xdr:colOff>
                    <xdr:row>15</xdr:row>
                    <xdr:rowOff>482600</xdr:rowOff>
                  </from>
                  <to>
                    <xdr:col>3</xdr:col>
                    <xdr:colOff>825500</xdr:colOff>
                    <xdr:row>15</xdr:row>
                    <xdr:rowOff>711200</xdr:rowOff>
                  </to>
                </anchor>
              </controlPr>
            </control>
          </mc:Choice>
          <mc:Fallback/>
        </mc:AlternateContent>
        <mc:AlternateContent xmlns:mc="http://schemas.openxmlformats.org/markup-compatibility/2006">
          <mc:Choice Requires="x14">
            <control shapeId="1032" r:id="rId5" name="Drop Down 8">
              <controlPr defaultSize="0" autoLine="0" autoPict="0">
                <anchor moveWithCells="1">
                  <from>
                    <xdr:col>4</xdr:col>
                    <xdr:colOff>12700</xdr:colOff>
                    <xdr:row>15</xdr:row>
                    <xdr:rowOff>482600</xdr:rowOff>
                  </from>
                  <to>
                    <xdr:col>4</xdr:col>
                    <xdr:colOff>838200</xdr:colOff>
                    <xdr:row>15</xdr:row>
                    <xdr:rowOff>711200</xdr:rowOff>
                  </to>
                </anchor>
              </controlPr>
            </control>
          </mc:Choice>
          <mc:Fallback/>
        </mc:AlternateContent>
        <mc:AlternateContent xmlns:mc="http://schemas.openxmlformats.org/markup-compatibility/2006">
          <mc:Choice Requires="x14">
            <control shapeId="1035" r:id="rId6" name="Drop Down 11">
              <controlPr defaultSize="0" autoLine="0" autoPict="0">
                <anchor moveWithCells="1">
                  <from>
                    <xdr:col>5</xdr:col>
                    <xdr:colOff>12700</xdr:colOff>
                    <xdr:row>15</xdr:row>
                    <xdr:rowOff>482600</xdr:rowOff>
                  </from>
                  <to>
                    <xdr:col>5</xdr:col>
                    <xdr:colOff>838200</xdr:colOff>
                    <xdr:row>15</xdr:row>
                    <xdr:rowOff>711200</xdr:rowOff>
                  </to>
                </anchor>
              </controlPr>
            </control>
          </mc:Choice>
          <mc:Fallback/>
        </mc:AlternateContent>
        <mc:AlternateContent xmlns:mc="http://schemas.openxmlformats.org/markup-compatibility/2006">
          <mc:Choice Requires="x14">
            <control shapeId="1026" r:id="rId7" name="Drop Down 2">
              <controlPr defaultSize="0" autoLine="0" autoPict="0" macro="[0]!Listadesplegable2_Cambiar">
                <anchor moveWithCells="1">
                  <from>
                    <xdr:col>2</xdr:col>
                    <xdr:colOff>25400</xdr:colOff>
                    <xdr:row>4</xdr:row>
                    <xdr:rowOff>12700</xdr:rowOff>
                  </from>
                  <to>
                    <xdr:col>2</xdr:col>
                    <xdr:colOff>1041400</xdr:colOff>
                    <xdr:row>4</xdr:row>
                    <xdr:rowOff>241300</xdr:rowOff>
                  </to>
                </anchor>
              </controlPr>
            </control>
          </mc:Choice>
          <mc:Fallback/>
        </mc:AlternateContent>
        <mc:AlternateContent xmlns:mc="http://schemas.openxmlformats.org/markup-compatibility/2006">
          <mc:Choice Requires="x14">
            <control shapeId="1028" r:id="rId8" name="Drop Down 4">
              <controlPr defaultSize="0" autoLine="0" autoPict="0">
                <anchor moveWithCells="1">
                  <from>
                    <xdr:col>2</xdr:col>
                    <xdr:colOff>1054100</xdr:colOff>
                    <xdr:row>4</xdr:row>
                    <xdr:rowOff>12700</xdr:rowOff>
                  </from>
                  <to>
                    <xdr:col>3</xdr:col>
                    <xdr:colOff>863600</xdr:colOff>
                    <xdr:row>4</xdr:row>
                    <xdr:rowOff>241300</xdr:rowOff>
                  </to>
                </anchor>
              </controlPr>
            </control>
          </mc:Choice>
          <mc:Fallback/>
        </mc:AlternateContent>
        <mc:AlternateContent xmlns:mc="http://schemas.openxmlformats.org/markup-compatibility/2006">
          <mc:Choice Requires="x14">
            <control shapeId="1029" r:id="rId9" name="Drop Down 5">
              <controlPr defaultSize="0" autoLine="0" autoPict="0">
                <anchor moveWithCells="1">
                  <from>
                    <xdr:col>4</xdr:col>
                    <xdr:colOff>25400</xdr:colOff>
                    <xdr:row>4</xdr:row>
                    <xdr:rowOff>12700</xdr:rowOff>
                  </from>
                  <to>
                    <xdr:col>5</xdr:col>
                    <xdr:colOff>12700</xdr:colOff>
                    <xdr:row>4</xdr:row>
                    <xdr:rowOff>241300</xdr:rowOff>
                  </to>
                </anchor>
              </controlPr>
            </control>
          </mc:Choice>
          <mc:Fallback/>
        </mc:AlternateContent>
      </controls>
    </mc:Choice>
    <mc:Fallback/>
  </mc:AlternateContent>
  <extLst>
    <ext xmlns:mx="http://schemas.microsoft.com/office/mac/excel/2008/main" uri="{64002731-A6B0-56B0-2670-7721B7C09600}">
      <mx:PLV Mode="0" OnePage="0" WScale="0"/>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3203125" defaultRowHeight="15" x14ac:dyDescent="0"/>
  <cols>
    <col min="1" max="1" width="21" style="30" customWidth="1"/>
    <col min="2" max="2" width="22.1640625" style="30" customWidth="1"/>
    <col min="3" max="3" width="17.33203125" style="30" customWidth="1"/>
    <col min="4" max="4" width="10.83203125" style="30"/>
    <col min="5" max="5" width="11.6640625" style="30" customWidth="1"/>
    <col min="6" max="6" width="12.6640625" style="30" customWidth="1"/>
    <col min="7" max="7" width="11" style="30" customWidth="1"/>
    <col min="8" max="8" width="24.5" style="30" customWidth="1"/>
    <col min="9" max="9" width="22.1640625" style="30" customWidth="1"/>
    <col min="10" max="10" width="20.6640625" style="30" customWidth="1"/>
    <col min="11" max="11" width="44.5" style="30" customWidth="1"/>
    <col min="12" max="16384" width="10.83203125" style="30"/>
  </cols>
  <sheetData>
    <row r="1" spans="1:11">
      <c r="A1" s="106" t="s">
        <v>56</v>
      </c>
      <c r="B1" s="106" t="s">
        <v>63</v>
      </c>
      <c r="C1" s="106" t="s">
        <v>64</v>
      </c>
      <c r="D1" s="106" t="s">
        <v>5</v>
      </c>
      <c r="E1" s="106" t="s">
        <v>65</v>
      </c>
      <c r="F1" s="106" t="s">
        <v>66</v>
      </c>
      <c r="G1" s="106" t="s">
        <v>67</v>
      </c>
      <c r="H1" s="107" t="s">
        <v>68</v>
      </c>
      <c r="I1" s="107"/>
      <c r="J1" s="107"/>
    </row>
    <row r="2" spans="1:11">
      <c r="A2" s="106"/>
      <c r="B2" s="106"/>
      <c r="C2" s="106"/>
      <c r="D2" s="106"/>
      <c r="E2" s="106"/>
      <c r="F2" s="106"/>
      <c r="G2" s="106"/>
      <c r="H2" s="49" t="s">
        <v>65</v>
      </c>
      <c r="I2" s="49" t="s">
        <v>66</v>
      </c>
      <c r="J2" s="49" t="s">
        <v>67</v>
      </c>
    </row>
    <row r="3" spans="1:11" s="51" customFormat="1">
      <c r="A3" s="50" t="s">
        <v>69</v>
      </c>
      <c r="B3" s="50" t="s">
        <v>70</v>
      </c>
      <c r="C3" s="50" t="s">
        <v>71</v>
      </c>
      <c r="D3" s="50" t="s">
        <v>72</v>
      </c>
      <c r="E3" s="50" t="s">
        <v>73</v>
      </c>
      <c r="F3" s="50"/>
      <c r="G3" s="50"/>
      <c r="H3" s="50" t="s">
        <v>130</v>
      </c>
      <c r="I3" s="50"/>
      <c r="J3" s="50"/>
    </row>
    <row r="4" spans="1:11" s="51" customFormat="1">
      <c r="A4" s="52" t="s">
        <v>57</v>
      </c>
      <c r="B4" s="52" t="s">
        <v>74</v>
      </c>
      <c r="C4" s="52" t="s">
        <v>71</v>
      </c>
      <c r="D4" s="52" t="s">
        <v>72</v>
      </c>
      <c r="E4" s="52" t="s">
        <v>75</v>
      </c>
      <c r="F4" s="52" t="s">
        <v>76</v>
      </c>
      <c r="G4" s="52"/>
      <c r="H4" s="52" t="s">
        <v>131</v>
      </c>
      <c r="I4" s="52" t="s">
        <v>133</v>
      </c>
      <c r="J4" s="52"/>
    </row>
    <row r="5" spans="1:11" s="51" customFormat="1">
      <c r="A5" s="53" t="s">
        <v>77</v>
      </c>
      <c r="B5" s="52" t="s">
        <v>78</v>
      </c>
      <c r="C5" s="52" t="s">
        <v>71</v>
      </c>
      <c r="D5" s="52" t="s">
        <v>72</v>
      </c>
      <c r="E5" s="52" t="s">
        <v>75</v>
      </c>
      <c r="F5" s="52" t="s">
        <v>76</v>
      </c>
      <c r="G5" s="54"/>
      <c r="H5" s="52" t="s">
        <v>131</v>
      </c>
      <c r="I5" s="52" t="s">
        <v>133</v>
      </c>
      <c r="J5" s="54"/>
    </row>
    <row r="6" spans="1:11" s="51" customFormat="1">
      <c r="A6" s="52" t="s">
        <v>58</v>
      </c>
      <c r="B6" s="52" t="s">
        <v>79</v>
      </c>
      <c r="C6" s="52" t="s">
        <v>71</v>
      </c>
      <c r="D6" s="52" t="s">
        <v>72</v>
      </c>
      <c r="E6" s="52" t="s">
        <v>75</v>
      </c>
      <c r="F6" s="52" t="s">
        <v>76</v>
      </c>
      <c r="G6" s="52" t="s">
        <v>73</v>
      </c>
      <c r="H6" s="52" t="s">
        <v>131</v>
      </c>
      <c r="I6" s="52" t="s">
        <v>133</v>
      </c>
      <c r="J6" s="52" t="s">
        <v>134</v>
      </c>
    </row>
    <row r="7" spans="1:11" s="51" customFormat="1" ht="25.5">
      <c r="A7" s="52" t="s">
        <v>80</v>
      </c>
      <c r="B7" s="52" t="s">
        <v>81</v>
      </c>
      <c r="C7" s="52" t="s">
        <v>71</v>
      </c>
      <c r="D7" s="52" t="s">
        <v>72</v>
      </c>
      <c r="E7" s="52" t="s">
        <v>75</v>
      </c>
      <c r="F7" s="52" t="s">
        <v>76</v>
      </c>
      <c r="G7" s="52"/>
      <c r="H7" s="52" t="s">
        <v>131</v>
      </c>
      <c r="I7" s="52" t="s">
        <v>133</v>
      </c>
      <c r="J7" s="52"/>
    </row>
    <row r="8" spans="1:11" s="51" customFormat="1" ht="25.5">
      <c r="A8" s="52" t="s">
        <v>82</v>
      </c>
      <c r="B8" s="52" t="s">
        <v>83</v>
      </c>
      <c r="C8" s="52" t="s">
        <v>71</v>
      </c>
      <c r="D8" s="52" t="s">
        <v>72</v>
      </c>
      <c r="E8" s="52" t="s">
        <v>75</v>
      </c>
      <c r="F8" s="52" t="s">
        <v>76</v>
      </c>
      <c r="G8" s="52"/>
      <c r="H8" s="52" t="s">
        <v>131</v>
      </c>
      <c r="I8" s="52" t="s">
        <v>133</v>
      </c>
      <c r="J8" s="52"/>
    </row>
    <row r="9" spans="1:11" s="51" customFormat="1">
      <c r="A9" s="52" t="s">
        <v>84</v>
      </c>
      <c r="B9" s="52" t="s">
        <v>85</v>
      </c>
      <c r="C9" s="52" t="s">
        <v>71</v>
      </c>
      <c r="D9" s="52" t="s">
        <v>72</v>
      </c>
      <c r="E9" s="52" t="s">
        <v>75</v>
      </c>
      <c r="F9" s="52" t="s">
        <v>76</v>
      </c>
      <c r="G9" s="52"/>
      <c r="H9" s="52" t="s">
        <v>131</v>
      </c>
      <c r="I9" s="52" t="s">
        <v>133</v>
      </c>
      <c r="J9" s="52"/>
    </row>
    <row r="10" spans="1:11" s="51" customFormat="1">
      <c r="A10" s="52" t="s">
        <v>86</v>
      </c>
      <c r="B10" s="52" t="s">
        <v>87</v>
      </c>
      <c r="C10" s="52" t="s">
        <v>71</v>
      </c>
      <c r="D10" s="52" t="s">
        <v>72</v>
      </c>
      <c r="E10" s="52" t="s">
        <v>88</v>
      </c>
      <c r="F10" s="52"/>
      <c r="G10" s="52"/>
      <c r="H10" s="52" t="s">
        <v>130</v>
      </c>
      <c r="I10" s="52" t="s">
        <v>133</v>
      </c>
      <c r="J10" s="52"/>
    </row>
    <row r="11" spans="1:11" s="51" customFormat="1" ht="25.5">
      <c r="A11" s="52" t="s">
        <v>89</v>
      </c>
      <c r="B11" s="52" t="s">
        <v>90</v>
      </c>
      <c r="C11" s="52" t="s">
        <v>71</v>
      </c>
      <c r="D11" s="52" t="s">
        <v>72</v>
      </c>
      <c r="E11" s="52" t="s">
        <v>75</v>
      </c>
      <c r="F11" s="52" t="s">
        <v>76</v>
      </c>
      <c r="G11" s="52"/>
      <c r="H11" s="52" t="s">
        <v>131</v>
      </c>
      <c r="I11" s="52" t="s">
        <v>133</v>
      </c>
      <c r="J11" s="52"/>
    </row>
    <row r="12" spans="1:11" s="51" customFormat="1">
      <c r="A12" s="52" t="s">
        <v>91</v>
      </c>
      <c r="B12" s="52" t="s">
        <v>92</v>
      </c>
      <c r="C12" s="52" t="s">
        <v>71</v>
      </c>
      <c r="D12" s="52" t="s">
        <v>72</v>
      </c>
      <c r="E12" s="52" t="s">
        <v>75</v>
      </c>
      <c r="F12" s="52" t="s">
        <v>76</v>
      </c>
      <c r="G12" s="52"/>
      <c r="H12" s="52" t="s">
        <v>131</v>
      </c>
      <c r="I12" s="52" t="s">
        <v>133</v>
      </c>
      <c r="J12" s="52"/>
    </row>
    <row r="13" spans="1:11" ht="63">
      <c r="A13" s="55" t="s">
        <v>93</v>
      </c>
      <c r="B13" s="55" t="s">
        <v>94</v>
      </c>
      <c r="C13" s="52" t="s">
        <v>71</v>
      </c>
      <c r="D13" s="56" t="s">
        <v>95</v>
      </c>
      <c r="E13" s="56"/>
      <c r="F13" s="57" t="s">
        <v>125</v>
      </c>
      <c r="G13" s="55"/>
      <c r="H13" s="52"/>
      <c r="I13" s="52" t="s">
        <v>130</v>
      </c>
      <c r="J13" s="55"/>
      <c r="K13" s="30" t="s">
        <v>96</v>
      </c>
    </row>
    <row r="14" spans="1:11">
      <c r="A14" s="55" t="s">
        <v>97</v>
      </c>
      <c r="B14" s="55" t="s">
        <v>98</v>
      </c>
      <c r="C14" s="52" t="s">
        <v>71</v>
      </c>
      <c r="D14" s="56" t="s">
        <v>72</v>
      </c>
      <c r="E14" s="56"/>
      <c r="F14" s="57" t="s">
        <v>126</v>
      </c>
      <c r="G14" s="55"/>
      <c r="H14" s="52"/>
      <c r="I14" s="52" t="s">
        <v>130</v>
      </c>
      <c r="J14" s="55"/>
    </row>
    <row r="15" spans="1:11" ht="31.5">
      <c r="A15" s="55" t="s">
        <v>99</v>
      </c>
      <c r="B15" s="55" t="s">
        <v>100</v>
      </c>
      <c r="C15" s="52" t="s">
        <v>101</v>
      </c>
      <c r="D15" s="55" t="s">
        <v>95</v>
      </c>
      <c r="E15" s="55" t="s">
        <v>124</v>
      </c>
      <c r="F15" s="55"/>
      <c r="G15" s="55"/>
      <c r="H15" s="52" t="s">
        <v>130</v>
      </c>
      <c r="I15" s="55"/>
      <c r="J15" s="55"/>
      <c r="K15" s="30" t="s">
        <v>102</v>
      </c>
    </row>
    <row r="16" spans="1:11" ht="94.5">
      <c r="A16" s="57" t="s">
        <v>103</v>
      </c>
      <c r="B16" s="57"/>
      <c r="C16" s="53" t="s">
        <v>101</v>
      </c>
      <c r="D16" s="57" t="s">
        <v>104</v>
      </c>
      <c r="E16" s="56" t="s">
        <v>122</v>
      </c>
      <c r="F16" s="56" t="s">
        <v>123</v>
      </c>
      <c r="G16" s="56"/>
      <c r="H16" s="57" t="s">
        <v>132</v>
      </c>
      <c r="I16" s="57" t="s">
        <v>135</v>
      </c>
      <c r="J16" s="56"/>
      <c r="K16" s="58" t="s">
        <v>105</v>
      </c>
    </row>
    <row r="17" spans="1:11" ht="25.5">
      <c r="A17" s="52" t="s">
        <v>106</v>
      </c>
      <c r="B17" s="52"/>
      <c r="C17" s="52" t="s">
        <v>71</v>
      </c>
      <c r="D17" s="52" t="s">
        <v>72</v>
      </c>
      <c r="E17" s="52" t="s">
        <v>107</v>
      </c>
      <c r="F17" s="52" t="s">
        <v>108</v>
      </c>
      <c r="G17" s="52"/>
      <c r="H17" s="59" t="s">
        <v>109</v>
      </c>
      <c r="I17" s="59" t="s">
        <v>110</v>
      </c>
      <c r="J17" s="52"/>
      <c r="K17" s="60" t="s">
        <v>111</v>
      </c>
    </row>
    <row r="20" spans="1:11">
      <c r="A20" s="61" t="s">
        <v>112</v>
      </c>
    </row>
    <row r="21" spans="1:11">
      <c r="A21" s="62" t="s">
        <v>113</v>
      </c>
      <c r="B21" s="63" t="s">
        <v>136</v>
      </c>
      <c r="C21" s="64" t="s">
        <v>22</v>
      </c>
      <c r="D21" s="63"/>
      <c r="E21" s="63"/>
    </row>
    <row r="22" spans="1:11">
      <c r="A22" s="65" t="s">
        <v>114</v>
      </c>
      <c r="B22" s="71" t="s">
        <v>137</v>
      </c>
      <c r="C22" s="67" t="s">
        <v>138</v>
      </c>
      <c r="D22" s="66"/>
      <c r="E22" s="66"/>
    </row>
    <row r="23" spans="1:11">
      <c r="A23" s="65" t="s">
        <v>115</v>
      </c>
      <c r="B23" s="71" t="s">
        <v>139</v>
      </c>
      <c r="C23" s="67" t="s">
        <v>140</v>
      </c>
      <c r="D23" s="66"/>
      <c r="E23" s="66"/>
    </row>
    <row r="24" spans="1:11" ht="31.5">
      <c r="A24" s="65" t="s">
        <v>116</v>
      </c>
      <c r="B24" s="66" t="s">
        <v>141</v>
      </c>
      <c r="C24" s="67" t="s">
        <v>144</v>
      </c>
      <c r="D24" s="66"/>
      <c r="E24" s="66"/>
    </row>
    <row r="25" spans="1:11">
      <c r="A25" s="65" t="s">
        <v>117</v>
      </c>
      <c r="B25" s="66" t="s">
        <v>142</v>
      </c>
      <c r="C25" s="67" t="s">
        <v>143</v>
      </c>
      <c r="D25" s="66"/>
      <c r="E25" s="66"/>
    </row>
    <row r="26" spans="1:11" ht="63">
      <c r="A26" s="65" t="s">
        <v>118</v>
      </c>
      <c r="B26" s="66" t="s">
        <v>119</v>
      </c>
      <c r="C26" s="67" t="s">
        <v>120</v>
      </c>
      <c r="D26" s="66"/>
      <c r="E26" s="66"/>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Monica Cabiativa</cp:lastModifiedBy>
  <dcterms:created xsi:type="dcterms:W3CDTF">2014-07-01T23:43:25Z</dcterms:created>
  <dcterms:modified xsi:type="dcterms:W3CDTF">2015-04-16T21:21:35Z</dcterms:modified>
</cp:coreProperties>
</file>